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3 от 28.02.2025\"/>
    </mc:Choice>
  </mc:AlternateContent>
  <bookViews>
    <workbookView xWindow="0" yWindow="0" windowWidth="11400" windowHeight="5895" tabRatio="891" firstSheet="11" activeTab="13"/>
  </bookViews>
  <sheets>
    <sheet name="прил 6 ВМП" sheetId="13" r:id="rId1"/>
    <sheet name="прил 5.7 КС МЕР ЦНС 2" sheetId="10" r:id="rId2"/>
    <sheet name="прил 5.6 КС МЕР ПМЭС" sheetId="12" r:id="rId3"/>
    <sheet name="прил 5.5 КС МЕР прочее" sheetId="11" r:id="rId4"/>
    <sheet name="прил 5.4 КС ОДА 2" sheetId="4" r:id="rId5"/>
    <sheet name="прил 5.3 КС ЭПТС" sheetId="3" r:id="rId6"/>
    <sheet name="прил 5.2 КС офт" sheetId="5" r:id="rId7"/>
    <sheet name="прил 5.1 КС" sheetId="6" r:id="rId8"/>
    <sheet name="прил 4.2 ДИ МРТ" sheetId="15" r:id="rId9"/>
    <sheet name="прил 4.1 ДИ КТ" sheetId="14" r:id="rId10"/>
    <sheet name="прил 3 АПП ЗПТ" sheetId="7" r:id="rId11"/>
    <sheet name="прил 2.3 АПП гин" sheetId="8" r:id="rId12"/>
    <sheet name="прил 2.2 АПП стомат" sheetId="9" r:id="rId13"/>
    <sheet name="прил 2.1 АПП тер" sheetId="1" r:id="rId14"/>
    <sheet name="прил 1 Профили" sheetId="2" r:id="rId15"/>
  </sheets>
  <definedNames>
    <definedName name="_xlnm._FilterDatabase" localSheetId="7" hidden="1">'прил 5.1 КС'!$B$1:$B$637</definedName>
    <definedName name="_xlnm._FilterDatabase" localSheetId="0" hidden="1">'прил 6 ВМП'!$C$1:$C$374</definedName>
    <definedName name="_xlnm.Print_Area" localSheetId="14">'прил 1 Профили'!$A$1:$CZ$166</definedName>
    <definedName name="_xlnm.Print_Area" localSheetId="9">'прил 4.1 ДИ КТ'!$A$1:$H$8</definedName>
    <definedName name="_xlnm.Print_Area" localSheetId="8">'прил 4.2 ДИ МРТ'!$A$1:$H$7</definedName>
    <definedName name="_xlnm.Print_Area" localSheetId="7">'прил 5.1 КС'!$A$1:$H$637</definedName>
    <definedName name="_xlnm.Print_Area" localSheetId="6">'прил 5.2 КС офт'!$A$1:$H$117</definedName>
    <definedName name="_xlnm.Print_Area" localSheetId="5">'прил 5.3 КС ЭПТС'!$A$1:$H$47</definedName>
    <definedName name="_xlnm.Print_Area" localSheetId="4">'прил 5.4 КС ОДА 2'!$A$1:$H$23</definedName>
    <definedName name="_xlnm.Print_Area" localSheetId="3">'прил 5.5 КС МЕР прочее'!$A$1:$H$19</definedName>
    <definedName name="_xlnm.Print_Area" localSheetId="2">'прил 5.6 КС МЕР ПМЭС'!$A$1:$H$19</definedName>
    <definedName name="_xlnm.Print_Area" localSheetId="1">'прил 5.7 КС МЕР ЦНС 2'!$A$1:$H$7</definedName>
    <definedName name="_xlnm.Print_Area" localSheetId="0">'прил 6 ВМП'!$A$1:$G$221</definedName>
  </definedNames>
  <calcPr calcId="162913" refMode="R1C1"/>
</workbook>
</file>

<file path=xl/calcChain.xml><?xml version="1.0" encoding="utf-8"?>
<calcChain xmlns="http://schemas.openxmlformats.org/spreadsheetml/2006/main">
  <c r="H636" i="6" l="1"/>
  <c r="G636" i="6"/>
  <c r="E637" i="6" l="1"/>
  <c r="F637" i="6"/>
  <c r="G637" i="6"/>
  <c r="H637" i="6"/>
  <c r="D637" i="6"/>
  <c r="C637" i="6"/>
  <c r="H19" i="12" l="1"/>
  <c r="G19" i="12"/>
  <c r="F19" i="12"/>
  <c r="E19" i="12"/>
  <c r="D19" i="12"/>
  <c r="C19" i="12"/>
  <c r="G217" i="13" l="1"/>
  <c r="G218" i="13" s="1"/>
  <c r="F217" i="13"/>
  <c r="E216" i="13"/>
  <c r="E217" i="13" s="1"/>
  <c r="E218" i="13" s="1"/>
  <c r="G214" i="13"/>
  <c r="G215" i="13" s="1"/>
  <c r="F214" i="13"/>
  <c r="E213" i="13"/>
  <c r="E212" i="13"/>
  <c r="G210" i="13"/>
  <c r="F210" i="13"/>
  <c r="E209" i="13"/>
  <c r="E210" i="13" s="1"/>
  <c r="G208" i="13"/>
  <c r="F208" i="13"/>
  <c r="E207" i="13"/>
  <c r="E206" i="13"/>
  <c r="E208" i="13" s="1"/>
  <c r="E211" i="13" s="1"/>
  <c r="G204" i="13"/>
  <c r="G205" i="13" s="1"/>
  <c r="F204" i="13"/>
  <c r="E203" i="13"/>
  <c r="E204" i="13" s="1"/>
  <c r="G202" i="13"/>
  <c r="F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G187" i="13"/>
  <c r="G188" i="13" s="1"/>
  <c r="F187" i="13"/>
  <c r="E186" i="13"/>
  <c r="E185" i="13"/>
  <c r="E184" i="13"/>
  <c r="E183" i="13"/>
  <c r="G181" i="13"/>
  <c r="G182" i="13" s="1"/>
  <c r="F181" i="13"/>
  <c r="E180" i="13"/>
  <c r="E179" i="13"/>
  <c r="E178" i="13"/>
  <c r="E177" i="13"/>
  <c r="G175" i="13"/>
  <c r="F175" i="13"/>
  <c r="E174" i="13"/>
  <c r="E173" i="13"/>
  <c r="E172" i="13"/>
  <c r="G171" i="13"/>
  <c r="F171" i="13"/>
  <c r="E170" i="13"/>
  <c r="E171" i="13" s="1"/>
  <c r="G169" i="13"/>
  <c r="F169" i="13"/>
  <c r="E168" i="13"/>
  <c r="E167" i="13"/>
  <c r="G166" i="13"/>
  <c r="F166" i="13"/>
  <c r="E165" i="13"/>
  <c r="E164" i="13"/>
  <c r="E163" i="13"/>
  <c r="G162" i="13"/>
  <c r="F162" i="13"/>
  <c r="E161" i="13"/>
  <c r="E160" i="13"/>
  <c r="G159" i="13"/>
  <c r="F159" i="13"/>
  <c r="E158" i="13"/>
  <c r="E157" i="13"/>
  <c r="G156" i="13"/>
  <c r="F156" i="13"/>
  <c r="E155" i="13"/>
  <c r="E154" i="13"/>
  <c r="E153" i="13"/>
  <c r="G152" i="13"/>
  <c r="F152" i="13"/>
  <c r="E151" i="13"/>
  <c r="E150" i="13"/>
  <c r="G149" i="13"/>
  <c r="F149" i="13"/>
  <c r="E148" i="13"/>
  <c r="E147" i="13"/>
  <c r="E146" i="13"/>
  <c r="E145" i="13"/>
  <c r="E144" i="13"/>
  <c r="E143" i="13"/>
  <c r="E142" i="13"/>
  <c r="G140" i="13"/>
  <c r="F140" i="13"/>
  <c r="E139" i="13"/>
  <c r="E138" i="13"/>
  <c r="E137" i="13"/>
  <c r="G136" i="13"/>
  <c r="F136" i="13"/>
  <c r="E135" i="13"/>
  <c r="E134" i="13"/>
  <c r="G133" i="13"/>
  <c r="F133" i="13"/>
  <c r="E132" i="13"/>
  <c r="E131" i="13"/>
  <c r="E133" i="13" s="1"/>
  <c r="G130" i="13"/>
  <c r="F130" i="13"/>
  <c r="E129" i="13"/>
  <c r="E128" i="13"/>
  <c r="G127" i="13"/>
  <c r="F127" i="13"/>
  <c r="E126" i="13"/>
  <c r="E127" i="13" s="1"/>
  <c r="G125" i="13"/>
  <c r="F125" i="13"/>
  <c r="E124" i="13"/>
  <c r="E125" i="13" s="1"/>
  <c r="G123" i="13"/>
  <c r="F123" i="13"/>
  <c r="E122" i="13"/>
  <c r="E123" i="13" s="1"/>
  <c r="G121" i="13"/>
  <c r="F121" i="13"/>
  <c r="E120" i="13"/>
  <c r="E121" i="13" s="1"/>
  <c r="G119" i="13"/>
  <c r="F119" i="13"/>
  <c r="E118" i="13"/>
  <c r="E117" i="13"/>
  <c r="E116" i="13"/>
  <c r="G114" i="13"/>
  <c r="F114" i="13"/>
  <c r="E113" i="13"/>
  <c r="E112" i="13"/>
  <c r="E111" i="13"/>
  <c r="G110" i="13"/>
  <c r="F110" i="13"/>
  <c r="E109" i="13"/>
  <c r="E108" i="13"/>
  <c r="E107" i="13"/>
  <c r="E106" i="13"/>
  <c r="E105" i="13"/>
  <c r="E104" i="13"/>
  <c r="E103" i="13"/>
  <c r="E102" i="13"/>
  <c r="E101" i="13"/>
  <c r="E100" i="13"/>
  <c r="E99" i="13"/>
  <c r="E98" i="13"/>
  <c r="G96" i="13"/>
  <c r="F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G78" i="13"/>
  <c r="F78" i="13"/>
  <c r="E77" i="13"/>
  <c r="E78" i="13" s="1"/>
  <c r="G76" i="13"/>
  <c r="F76" i="13"/>
  <c r="E75" i="13"/>
  <c r="E76" i="13" s="1"/>
  <c r="G74" i="13"/>
  <c r="F74" i="13"/>
  <c r="E73" i="13"/>
  <c r="E74" i="13" s="1"/>
  <c r="G72" i="13"/>
  <c r="F72" i="13"/>
  <c r="E71" i="13"/>
  <c r="E72" i="13" s="1"/>
  <c r="G70" i="13"/>
  <c r="F70" i="13"/>
  <c r="E69" i="13"/>
  <c r="E70" i="13" s="1"/>
  <c r="G68" i="13"/>
  <c r="F68" i="13"/>
  <c r="E67" i="13"/>
  <c r="E66" i="13"/>
  <c r="E65" i="13"/>
  <c r="G64" i="13"/>
  <c r="F64" i="13"/>
  <c r="E63" i="13"/>
  <c r="E62" i="13"/>
  <c r="G61" i="13"/>
  <c r="F61" i="13"/>
  <c r="E60" i="13"/>
  <c r="E59" i="13"/>
  <c r="G58" i="13"/>
  <c r="F58" i="13"/>
  <c r="E57" i="13"/>
  <c r="E56" i="13"/>
  <c r="E55" i="13"/>
  <c r="E54" i="13"/>
  <c r="E53" i="13"/>
  <c r="E52" i="13"/>
  <c r="G51" i="13"/>
  <c r="F51" i="13"/>
  <c r="E50" i="13"/>
  <c r="E49" i="13"/>
  <c r="G48" i="13"/>
  <c r="F48" i="13"/>
  <c r="E47" i="13"/>
  <c r="E46" i="13"/>
  <c r="E45" i="13"/>
  <c r="G43" i="13"/>
  <c r="F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G30" i="13"/>
  <c r="F30" i="13"/>
  <c r="E29" i="13"/>
  <c r="E30" i="13" s="1"/>
  <c r="G28" i="13"/>
  <c r="F28" i="13"/>
  <c r="E27" i="13"/>
  <c r="E28" i="13" s="1"/>
  <c r="G26" i="13"/>
  <c r="F26" i="13"/>
  <c r="E25" i="13"/>
  <c r="E24" i="13"/>
  <c r="E23" i="13"/>
  <c r="G21" i="13"/>
  <c r="F21" i="13"/>
  <c r="E20" i="13"/>
  <c r="E19" i="13"/>
  <c r="G18" i="13"/>
  <c r="F18" i="13"/>
  <c r="E17" i="13"/>
  <c r="E16" i="13"/>
  <c r="E18" i="13" s="1"/>
  <c r="G15" i="13"/>
  <c r="F15" i="13"/>
  <c r="E14" i="13"/>
  <c r="E13" i="13"/>
  <c r="G12" i="13"/>
  <c r="F12" i="13"/>
  <c r="E11" i="13"/>
  <c r="E12" i="13" s="1"/>
  <c r="G10" i="13"/>
  <c r="F10" i="13"/>
  <c r="E9" i="13"/>
  <c r="E8" i="13"/>
  <c r="G7" i="13"/>
  <c r="F7" i="13"/>
  <c r="E6" i="13"/>
  <c r="E5" i="13"/>
  <c r="E175" i="13" l="1"/>
  <c r="E10" i="13"/>
  <c r="E64" i="13"/>
  <c r="E61" i="13"/>
  <c r="E15" i="13"/>
  <c r="E162" i="13"/>
  <c r="E110" i="13"/>
  <c r="E26" i="13"/>
  <c r="E44" i="13" s="1"/>
  <c r="E48" i="13"/>
  <c r="E43" i="13"/>
  <c r="E68" i="13"/>
  <c r="G22" i="13"/>
  <c r="G211" i="13"/>
  <c r="G44" i="13"/>
  <c r="E119" i="13"/>
  <c r="E58" i="13"/>
  <c r="E51" i="13"/>
  <c r="E130" i="13"/>
  <c r="E136" i="13"/>
  <c r="E169" i="13"/>
  <c r="G141" i="13"/>
  <c r="E159" i="13"/>
  <c r="E214" i="13"/>
  <c r="E215" i="13" s="1"/>
  <c r="E187" i="13"/>
  <c r="E188" i="13" s="1"/>
  <c r="E140" i="13"/>
  <c r="G97" i="13"/>
  <c r="E156" i="13"/>
  <c r="E181" i="13"/>
  <c r="E182" i="13" s="1"/>
  <c r="E21" i="13"/>
  <c r="E166" i="13"/>
  <c r="E7" i="13"/>
  <c r="E96" i="13"/>
  <c r="G115" i="13"/>
  <c r="E149" i="13"/>
  <c r="G176" i="13"/>
  <c r="E114" i="13"/>
  <c r="E152" i="13"/>
  <c r="E202" i="13"/>
  <c r="E205" i="13" s="1"/>
  <c r="E115" i="13" l="1"/>
  <c r="E97" i="13"/>
  <c r="E22" i="13"/>
  <c r="E141" i="13"/>
  <c r="G219" i="13"/>
  <c r="G221" i="13" s="1"/>
  <c r="E176" i="13"/>
  <c r="E219" i="13"/>
  <c r="E221" i="13" s="1"/>
  <c r="CY126" i="2" l="1"/>
  <c r="CX126" i="2"/>
  <c r="CW126" i="2"/>
  <c r="CV126" i="2"/>
  <c r="CU126" i="2"/>
  <c r="CT126" i="2"/>
  <c r="CS126" i="2"/>
  <c r="CR126" i="2"/>
  <c r="CQ126" i="2"/>
  <c r="CP126" i="2"/>
  <c r="CO126" i="2"/>
  <c r="CN126" i="2"/>
  <c r="CM126" i="2"/>
  <c r="CL126" i="2"/>
  <c r="CK126" i="2"/>
  <c r="CJ126" i="2"/>
  <c r="CI126" i="2"/>
  <c r="CH126" i="2"/>
  <c r="CG126" i="2"/>
  <c r="CF126" i="2"/>
  <c r="CE126" i="2"/>
  <c r="CD126" i="2"/>
  <c r="CC126" i="2"/>
  <c r="CB126" i="2"/>
  <c r="CA126" i="2"/>
  <c r="BZ126" i="2"/>
  <c r="BY126" i="2"/>
  <c r="BX126" i="2"/>
  <c r="BW126" i="2"/>
  <c r="BV126" i="2"/>
  <c r="BU126" i="2"/>
  <c r="BT126" i="2"/>
  <c r="BS126" i="2"/>
  <c r="BR126" i="2"/>
  <c r="BQ126" i="2"/>
  <c r="BP126" i="2"/>
  <c r="BO126" i="2"/>
  <c r="BN126" i="2"/>
  <c r="BM126" i="2"/>
  <c r="BL126" i="2"/>
  <c r="BK126" i="2"/>
  <c r="BJ126" i="2"/>
  <c r="BI126" i="2"/>
  <c r="BH126" i="2"/>
  <c r="BG126" i="2"/>
  <c r="BF126" i="2"/>
  <c r="BE126" i="2"/>
  <c r="BD126" i="2"/>
  <c r="BC126" i="2"/>
  <c r="BB126" i="2"/>
  <c r="BA126" i="2"/>
  <c r="AZ126" i="2"/>
  <c r="AY126" i="2"/>
  <c r="AX126" i="2"/>
  <c r="AW126" i="2"/>
  <c r="AV126" i="2"/>
  <c r="AU126" i="2"/>
  <c r="AT126" i="2"/>
  <c r="AS126" i="2"/>
  <c r="AR126" i="2"/>
  <c r="AQ126" i="2"/>
  <c r="AP126" i="2"/>
  <c r="AO126" i="2"/>
  <c r="AN126" i="2"/>
  <c r="AM126" i="2"/>
  <c r="AL126" i="2"/>
  <c r="AK126" i="2"/>
  <c r="AJ126" i="2"/>
  <c r="AI126" i="2"/>
  <c r="AH126" i="2"/>
  <c r="AG126" i="2"/>
  <c r="AF126" i="2"/>
  <c r="AE126" i="2"/>
  <c r="AD126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E126" i="2"/>
  <c r="D126" i="2"/>
  <c r="C126" i="2"/>
  <c r="B126" i="2"/>
  <c r="CV109" i="2"/>
  <c r="CV84" i="2" s="1"/>
  <c r="BG109" i="2"/>
  <c r="BG84" i="2" s="1"/>
  <c r="BF109" i="2"/>
  <c r="BF84" i="2" s="1"/>
  <c r="BE109" i="2"/>
  <c r="BD109" i="2"/>
  <c r="BC109" i="2"/>
  <c r="BB109" i="2"/>
  <c r="BA109" i="2"/>
  <c r="BA84" i="2" s="1"/>
  <c r="AZ109" i="2"/>
  <c r="AZ84" i="2" s="1"/>
  <c r="AY109" i="2"/>
  <c r="AY84" i="2" s="1"/>
  <c r="AX109" i="2"/>
  <c r="AX84" i="2" s="1"/>
  <c r="AW109" i="2"/>
  <c r="AV109" i="2"/>
  <c r="AU109" i="2"/>
  <c r="AT109" i="2"/>
  <c r="AS109" i="2"/>
  <c r="AS84" i="2" s="1"/>
  <c r="AR109" i="2"/>
  <c r="AR84" i="2" s="1"/>
  <c r="AQ109" i="2"/>
  <c r="AQ84" i="2" s="1"/>
  <c r="AP109" i="2"/>
  <c r="AP84" i="2" s="1"/>
  <c r="AO109" i="2"/>
  <c r="AN109" i="2"/>
  <c r="AM109" i="2"/>
  <c r="AL109" i="2"/>
  <c r="AK109" i="2"/>
  <c r="AK84" i="2" s="1"/>
  <c r="AJ109" i="2"/>
  <c r="AJ84" i="2" s="1"/>
  <c r="AI109" i="2"/>
  <c r="AI84" i="2" s="1"/>
  <c r="AH109" i="2"/>
  <c r="AH84" i="2" s="1"/>
  <c r="AG109" i="2"/>
  <c r="AE109" i="2"/>
  <c r="AD109" i="2"/>
  <c r="AC109" i="2"/>
  <c r="Z109" i="2"/>
  <c r="X109" i="2"/>
  <c r="S109" i="2"/>
  <c r="S84" i="2" s="1"/>
  <c r="CY84" i="2"/>
  <c r="CX84" i="2"/>
  <c r="CW84" i="2"/>
  <c r="CU84" i="2"/>
  <c r="CT84" i="2"/>
  <c r="CS84" i="2"/>
  <c r="CR84" i="2"/>
  <c r="CQ84" i="2"/>
  <c r="CP84" i="2"/>
  <c r="CO84" i="2"/>
  <c r="CN84" i="2"/>
  <c r="CM84" i="2"/>
  <c r="CL84" i="2"/>
  <c r="CK84" i="2"/>
  <c r="CJ84" i="2"/>
  <c r="CI84" i="2"/>
  <c r="CH84" i="2"/>
  <c r="CG84" i="2"/>
  <c r="CF84" i="2"/>
  <c r="CE84" i="2"/>
  <c r="CD84" i="2"/>
  <c r="CC84" i="2"/>
  <c r="CB84" i="2"/>
  <c r="CA84" i="2"/>
  <c r="BZ84" i="2"/>
  <c r="BY84" i="2"/>
  <c r="BX84" i="2"/>
  <c r="BW84" i="2"/>
  <c r="BV84" i="2"/>
  <c r="BU84" i="2"/>
  <c r="BT84" i="2"/>
  <c r="BS84" i="2"/>
  <c r="BR84" i="2"/>
  <c r="BQ84" i="2"/>
  <c r="BP84" i="2"/>
  <c r="BO84" i="2"/>
  <c r="BN84" i="2"/>
  <c r="BM84" i="2"/>
  <c r="BL84" i="2"/>
  <c r="BK84" i="2"/>
  <c r="BJ84" i="2"/>
  <c r="BI84" i="2"/>
  <c r="BH84" i="2"/>
  <c r="BE84" i="2"/>
  <c r="BD84" i="2"/>
  <c r="BC84" i="2"/>
  <c r="BB84" i="2"/>
  <c r="AW84" i="2"/>
  <c r="AV84" i="2"/>
  <c r="AU84" i="2"/>
  <c r="AT84" i="2"/>
  <c r="AO84" i="2"/>
  <c r="AN84" i="2"/>
  <c r="AM84" i="2"/>
  <c r="AL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</calcChain>
</file>

<file path=xl/sharedStrings.xml><?xml version="1.0" encoding="utf-8"?>
<sst xmlns="http://schemas.openxmlformats.org/spreadsheetml/2006/main" count="1610" uniqueCount="460">
  <si>
    <t>Расчет лимитов подушевого финансирования первичной медико-санитарной помощи по профилю 'терапия'  на Февраль 2025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</si>
  <si>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</si>
  <si>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</si>
  <si>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</si>
  <si>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</si>
  <si>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</si>
  <si>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</si>
  <si>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</si>
  <si>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</si>
  <si>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</si>
  <si>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</si>
  <si>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</si>
  <si>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</si>
  <si>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</si>
  <si>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</si>
  <si>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</si>
  <si>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</si>
  <si>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</si>
  <si>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</si>
  <si>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</si>
  <si>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</si>
  <si>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</si>
  <si>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</si>
  <si>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</si>
  <si>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«Ириклинская РБ»</t>
  </si>
  <si>
    <t>ГБУЗ «ГБ» г. Кувандыка</t>
  </si>
  <si>
    <t>ГБУЗ «Курманаевская РБ»</t>
  </si>
  <si>
    <t>ГБУЗ «Новосергиевская РБ»</t>
  </si>
  <si>
    <t>ГАУЗ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</si>
  <si>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</si>
  <si>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</si>
  <si>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</si>
  <si>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</si>
  <si>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</si>
  <si>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</si>
  <si>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</si>
  <si>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</si>
  <si>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</si>
  <si>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</si>
  <si>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</si>
  <si>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</si>
  <si>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Оренбургский государственный университет, ОГУ</t>
  </si>
  <si>
    <t>ЧУЗ «КБ «РЖД-Медицина» г.Оренбург»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</si>
  <si>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</si>
  <si>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</si>
  <si>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</si>
  <si>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</si>
  <si>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ООО «Поликлиники Оренбуржья»</t>
  </si>
  <si>
    <t>Итого по области</t>
  </si>
  <si>
    <t>Виды медицинской помощи, условия ее оказания</t>
  </si>
  <si>
    <t>ГАУЗ «ООКБ им. В.И. Войнова» (560001)</t>
  </si>
  <si>
    <t>ГАУЗ «OOКБ № 2» (560264)</t>
  </si>
  <si>
    <t>ГАУЗ «ООБ № 3» (560259)</t>
  </si>
  <si>
    <t>ГАУЗ «ОДКБ» (560220)</t>
  </si>
  <si>
    <t>ГАУЗ «ОЦМР» (560263)</t>
  </si>
  <si>
    <t>ГБУЗ «ООКСПК» (560144)</t>
  </si>
  <si>
    <t>ГАУЗ «ООКСП» (560266)</t>
  </si>
  <si>
    <t>ГАУЗ «ООКОД»  (560007)</t>
  </si>
  <si>
    <t>ГАУЗ «ООД» (560008)</t>
  </si>
  <si>
    <t>ГАУЗ «ООККВД» (560009)</t>
  </si>
  <si>
    <t>ГАУЗ «ООКИБ» (560023)</t>
  </si>
  <si>
    <t>ГБУЗ «ООЦОЗМП» (560196)</t>
  </si>
  <si>
    <t>ГБУЗ «ООКПГВВ» (560255)</t>
  </si>
  <si>
    <t>ФГБОУ ВО ОрГМУ Минздрава России (560014)</t>
  </si>
  <si>
    <t>ГАУЗ «ГКБ № 1» г.Оренбурга (560267)</t>
  </si>
  <si>
    <t>ГАУЗ «ООКЦХТ» (560020)</t>
  </si>
  <si>
    <t>ГАУЗ «ГКБ им. Н.И. Пирогова» г.Оренбурга (560268)</t>
  </si>
  <si>
    <t>ГАУЗ «ДГКБ» г. Оренбурга (560024)</t>
  </si>
  <si>
    <t>ГАУЗ «ОКПЦ»  (560265)</t>
  </si>
  <si>
    <t>ГБУЗ «ООКССМП»  (560109)</t>
  </si>
  <si>
    <t>ГАУЗ «ГБ» г. Орска (560325)</t>
  </si>
  <si>
    <t>ГАУЗ «ОМПЦ» (560033)</t>
  </si>
  <si>
    <t>ГАУЗ «ДГБ» г. Орска (560035)</t>
  </si>
  <si>
    <t>ГАУЗ «СП» г. Орска (560037)</t>
  </si>
  <si>
    <t>ГАУЗ «ДГБ» г.Новотроицка (560041)</t>
  </si>
  <si>
    <t>ГАУЗ «БСМП» г.Новотроицка (560206)</t>
  </si>
  <si>
    <t>ГАУЗ «СП» г.Новотроицка (560042)</t>
  </si>
  <si>
    <t>ГБУЗ «ГБ» г.Медногорска (560043)</t>
  </si>
  <si>
    <t>ГАУЗ «ББСМП им. академика Н.А. Семашко» (560214)</t>
  </si>
  <si>
    <t>ГБУЗ «ГБ» г.Бугуруслана (560275)</t>
  </si>
  <si>
    <t>ГАУЗ «СП» г.Бугуруслана (560048)</t>
  </si>
  <si>
    <t>ГБУЗ «Абдулинская МБ» (560269)</t>
  </si>
  <si>
    <t>ГБУЗ «Адамовская РБ» (560053)</t>
  </si>
  <si>
    <t>ГБУЗ «Александровская РБ» (560055)</t>
  </si>
  <si>
    <t>ГБУЗ «Асекеевская РБ» (560056)</t>
  </si>
  <si>
    <t>ГБУЗ «Беляевская РБ» (560057)</t>
  </si>
  <si>
    <t>ГБУЗ «Восточная территориальная МБ» (560270)</t>
  </si>
  <si>
    <t>ГБУЗ «ГБ» г. Гая (560058)</t>
  </si>
  <si>
    <t>ГБУЗ «Грачевская РБ» (560059)</t>
  </si>
  <si>
    <t>ГБУЗ «Илекская РБ» (560061)</t>
  </si>
  <si>
    <t>ГАУЗ «Кваркенская РБ» (560062)</t>
  </si>
  <si>
    <t>ГБУЗ «ГБ» г. Кувандыка (560064)</t>
  </si>
  <si>
    <t>ГБУЗ «Курманаевская РБ» (560065)</t>
  </si>
  <si>
    <t>ГАУЗ «Новоорская РБ» (560067)</t>
  </si>
  <si>
    <t>ГБУЗ «Новосергиевская РБ» (560068)</t>
  </si>
  <si>
    <t>ГАУЗ «Октябрьская РБ» (560069)</t>
  </si>
  <si>
    <t>ГАУЗ «Оренбургская РБ» (560070)</t>
  </si>
  <si>
    <t>ГБУЗ «Первомайская РБ» (560071)</t>
  </si>
  <si>
    <t>ГБУЗ «Переволоцкая РБ» (560072)</t>
  </si>
  <si>
    <t>ГБУЗ «Сакмарская РБ» (560074)</t>
  </si>
  <si>
    <t>ГБУЗ «Саракташская РБ» (560075)</t>
  </si>
  <si>
    <t>ГБУЗ «Северная РБ» (560077)</t>
  </si>
  <si>
    <t>ГАУЗ «Соль-Илецкая МБ» (560271)</t>
  </si>
  <si>
    <t>ГБУЗ «Сорочинская МБ» (560272)</t>
  </si>
  <si>
    <t>ГБУЗ «Ташлинская РБ» (560080)</t>
  </si>
  <si>
    <t>ГБУЗ «Тоцкая РБ» (560081)</t>
  </si>
  <si>
    <t>ГБУЗ «Тюльганская РБ» (560082)</t>
  </si>
  <si>
    <t>ГБУЗ «Шарлыкская РБ» (560083)</t>
  </si>
  <si>
    <t>Студенческая поликлиника ОГУ (560085)</t>
  </si>
  <si>
    <t>ЧУЗ «КБ «РЖД-Медицина» г.Оренбург»  (560086)</t>
  </si>
  <si>
    <t>ЧУЗ «РЖД-Медицина» г. Орск» (не действует) (560087)</t>
  </si>
  <si>
    <t>ЧУЗ «РЖД-Медицина» г. Бузулук» (не действует) (560088)</t>
  </si>
  <si>
    <t>ЧУЗ «РЖД-Медицина» г. Абдулино» (не действует) (560089)</t>
  </si>
  <si>
    <t>ФКУЗ МСЧ-56 ФСИН России  (560098)</t>
  </si>
  <si>
    <t>ФКУЗ «МСЧ МВД России по Оренбургской области» (560099)</t>
  </si>
  <si>
    <t>АО «Санаторий «Строитель» (560091)</t>
  </si>
  <si>
    <t>АО «Санаторий «Дубовая роща» (560177)</t>
  </si>
  <si>
    <t>АО «Санаторий - профилакторий «Солнечный» (560090)</t>
  </si>
  <si>
    <t>ООО «Санаторий «Южный Урал» (560239)</t>
  </si>
  <si>
    <t>ООО «Медикал сервис компани Восток» (560125)</t>
  </si>
  <si>
    <t>ООО «Б. Браун Авитум Руссланд Клиникс» (560207)</t>
  </si>
  <si>
    <t>ООО «Лекарь» (560103)</t>
  </si>
  <si>
    <t>ООО «Нео-Дент» (560104)</t>
  </si>
  <si>
    <t>ООО «КАМАЮН» (560107)</t>
  </si>
  <si>
    <t>ООО «РадаДент плюс» (560126)</t>
  </si>
  <si>
    <t>ООО «Кристалл - Дент» (560127)</t>
  </si>
  <si>
    <t>ООО Стоматологическая клиника «Улыбка» (560128)</t>
  </si>
  <si>
    <t>ООО «Мисс Дента» (560129)</t>
  </si>
  <si>
    <t>ООО «МИЛАВИТА» (560134)</t>
  </si>
  <si>
    <t>ООО «СтомКит» (560139)</t>
  </si>
  <si>
    <t>ООО «Денталика» (на ул. Гаранькина) (560143)</t>
  </si>
  <si>
    <t>ООО «Евромедцентр» (560145)</t>
  </si>
  <si>
    <t>ООО «ЛАЗУРЬ» (560149)</t>
  </si>
  <si>
    <t>ООО «Стоматологическая поликлиника «Ростошь» (560155)</t>
  </si>
  <si>
    <t>ООО «Диа-Дента» (560156)</t>
  </si>
  <si>
    <t>ООО «Елена» (560157)</t>
  </si>
  <si>
    <t>ООО «Евро-Дент» (560163)</t>
  </si>
  <si>
    <t>ООО «Мила Дента» (560172)</t>
  </si>
  <si>
    <t>ООО «Новодент» (560175)</t>
  </si>
  <si>
    <t>ООО «ДЕНТА - ЛЮКС» (560186)</t>
  </si>
  <si>
    <t>АНО МЦ «Белая роза» (560197)</t>
  </si>
  <si>
    <t>ООО «МедиСтом» (560210)</t>
  </si>
  <si>
    <t>ООО «Стома+» (560228)</t>
  </si>
  <si>
    <t>ООО МЦКТ «Нью Лайф» (560229)</t>
  </si>
  <si>
    <t>ООО «КЛАССИКА» (560231)</t>
  </si>
  <si>
    <t>ООО «Медгард-Оренбург» (560235)</t>
  </si>
  <si>
    <t>ООО «Клиника промышленной медицины» (560101)</t>
  </si>
  <si>
    <t>ООО «Дент Арт» (560152)</t>
  </si>
  <si>
    <t>ООО «Поликлиника «Полимедика Оренбург»  (560283)</t>
  </si>
  <si>
    <t>ООО «МаксиМед-Гранд» (560321)</t>
  </si>
  <si>
    <t>ООО «Поликлиники Оренбуржья» (560332)</t>
  </si>
  <si>
    <t>ООО «МедИнвестКор» (560333)</t>
  </si>
  <si>
    <t>МТР ()</t>
  </si>
  <si>
    <t>1. Специализированная помощь в условиях стационара, количество госпитализаций всего, в т.ч. по профилю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</si>
  <si>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</si>
  <si>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акушерству и гинекологии (искусственному прерыванию беременности)</t>
  </si>
  <si>
    <t>акушерству и гинекологии (использованию вспомогательных репродуктивных технологий)</t>
  </si>
  <si>
    <t>аллергологии и иммунологии</t>
  </si>
  <si>
    <t>гастроэнтерологии</t>
  </si>
  <si>
    <t>гематологии</t>
  </si>
  <si>
    <t>гериатрии</t>
  </si>
  <si>
    <t>дерматовенерологии</t>
  </si>
  <si>
    <t>детской кардиологии</t>
  </si>
  <si>
    <t>детской онкологии</t>
  </si>
  <si>
    <t>детской урологии-андрологии</t>
  </si>
  <si>
    <t>детской хирургии</t>
  </si>
  <si>
    <t>детской эндокринологии</t>
  </si>
  <si>
    <t>инфекционным болезням</t>
  </si>
  <si>
    <t>кардиологии</t>
  </si>
  <si>
    <t>колопроктологии</t>
  </si>
  <si>
    <t>медицинской реабилитации</t>
  </si>
  <si>
    <t>неврологии</t>
  </si>
  <si>
    <t>нейрохирургии</t>
  </si>
  <si>
    <t>неонатологии</t>
  </si>
  <si>
    <t>нефрологии</t>
  </si>
  <si>
    <t>онкологии</t>
  </si>
  <si>
    <t>оториноларингологии (за исключением кохлеарной имплантации)</t>
  </si>
  <si>
    <t>офтальмологии</t>
  </si>
  <si>
    <t>педиатрии</t>
  </si>
  <si>
    <t>пульмонологии</t>
  </si>
  <si>
    <t>радиотерапии</t>
  </si>
  <si>
    <t>ревматологии</t>
  </si>
  <si>
    <t>сердечно-сосудистой хирургии</t>
  </si>
  <si>
    <t>терапии</t>
  </si>
  <si>
    <t>торакальной хирургии</t>
  </si>
  <si>
    <t>травматологии и ортопедии</t>
  </si>
  <si>
    <t>урологии</t>
  </si>
  <si>
    <t>хирургии</t>
  </si>
  <si>
    <t>хирургии (комбустиологии)</t>
  </si>
  <si>
    <t>челюстно-лицевой хирургии</t>
  </si>
  <si>
    <t>эндокринологии</t>
  </si>
  <si>
    <t>3. Первичная медико-санитарная помощь в амбулаторных условиях, в т.ч.</t>
  </si>
  <si>
    <t>3.1 профилактическая, посещений всего, в т.ч.по специальностям:</t>
  </si>
  <si>
    <t>Акушерское дело (средний медперсонал)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</si>
  <si>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</si>
  <si>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</si>
  <si>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</si>
  <si>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</si>
  <si>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Генетика</t>
  </si>
  <si>
    <t>Гериатрия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</si>
  <si>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</si>
  <si>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</si>
  <si>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</si>
  <si>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</si>
  <si>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</si>
  <si>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</si>
  <si>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</si>
  <si>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</si>
  <si>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</si>
  <si>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Лечебное дело (средний медперсонал)</t>
  </si>
  <si>
    <t>Неврология</t>
  </si>
  <si>
    <t>Нейрохирургия</t>
  </si>
  <si>
    <t>Нефрология</t>
  </si>
  <si>
    <t>Общая врачебная практика (семейная медицина)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</si>
  <si>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</si>
  <si>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</si>
  <si>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</si>
  <si>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</si>
  <si>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</si>
  <si>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Радиология</t>
  </si>
  <si>
    <t>Ревматология</t>
  </si>
  <si>
    <t>Сердечно-сосудистая хирургия</t>
  </si>
  <si>
    <t>Стоматология</t>
  </si>
  <si>
    <t>Сурдология-оториноларингология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</si>
  <si>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</si>
  <si>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</si>
  <si>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</si>
  <si>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</si>
  <si>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</si>
  <si>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</si>
  <si>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</si>
  <si>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3.2 в неотложной форме, всего посещений</t>
  </si>
  <si>
    <t>3.3 в связи с заболеваниями, обращений всего, в т.ч. по специальностям:</t>
  </si>
  <si>
    <t>Мед.реабилитация</t>
  </si>
  <si>
    <t>Ультразвуковая диагностика</t>
  </si>
  <si>
    <t>4. Скорая медицинская помощь, вызовы</t>
  </si>
  <si>
    <t>Ожидаемые объемы предоставления медицинской помощи (утверденные решениями комиссии по разработке территориальной программы обязательного медицинского страхования) на 2024 год в разрезе профилей, врачебных специальностей</t>
  </si>
  <si>
    <t>Гарантированная часть</t>
  </si>
  <si>
    <t>Расчет лимитов подушевого финансирования первичной медико-санитарной помощи по профилю 'стоматология'  на Февраль 2025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</si>
  <si>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</si>
  <si>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</si>
  <si>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</si>
  <si>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</si>
  <si>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</si>
  <si>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</si>
  <si>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</si>
  <si>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</si>
  <si>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</si>
  <si>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</si>
  <si>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</si>
  <si>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</si>
  <si>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</si>
  <si>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</si>
  <si>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</si>
  <si>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</si>
  <si>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</si>
  <si>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</si>
  <si>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</si>
  <si>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</si>
  <si>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</si>
  <si>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</si>
  <si>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</si>
  <si>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</si>
  <si>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Расчет лимитов подушевого финансирования первичной медико-санитарной помощи по профилю 'гинекология'  на Февраль 2025 года</t>
  </si>
  <si>
    <t>ГАУЗ «ОКПЦ»</t>
  </si>
  <si>
    <t>ГАУЗ «ОМПЦ»</t>
  </si>
  <si>
    <t>ООО «Кристалл - Дент»</t>
  </si>
  <si>
    <t>Приложение 2.3 к протоколу заседания  Комиссии по разработке ТП ОМС № 3  от 28.02.2025 г.</t>
  </si>
  <si>
    <t>Приложение 2.2 к протоколу заседания  Комиссии по разработке ТП ОМС № 3  от 28.02.2025 г.</t>
  </si>
  <si>
    <t>Приложение 2.1 к протоколу заседания  Комиссии по разработке ТП ОМС № 3  от 28.02.2025 г.</t>
  </si>
  <si>
    <t xml:space="preserve">Объемы предоставления высокотехнологичной медицинской помощи, оказываемой в рамках программы ОМС на 2025год
</t>
  </si>
  <si>
    <t>МОЕР</t>
  </si>
  <si>
    <t>Наименование профиля высокотехнологичной медицинской помощи*</t>
  </si>
  <si>
    <t>№ группы ВМП</t>
  </si>
  <si>
    <t>План на 2025 г.</t>
  </si>
  <si>
    <t>Сумма</t>
  </si>
  <si>
    <t>тариф по ПГГ с учетом коэфф. 1,105</t>
  </si>
  <si>
    <t>ЗС</t>
  </si>
  <si>
    <t>"Неонатология"</t>
  </si>
  <si>
    <t>Итого по профилю "Неонатология"</t>
  </si>
  <si>
    <t>"Урология"</t>
  </si>
  <si>
    <t>Итого по профилю "Урология"</t>
  </si>
  <si>
    <t>"Эндокринология"</t>
  </si>
  <si>
    <t>Итого по профилю "Эндокринология"</t>
  </si>
  <si>
    <t>"Акушерство и гинекология"</t>
  </si>
  <si>
    <t>Итого по профилю "Акушерство и гинекология"</t>
  </si>
  <si>
    <t>"Хирургия"</t>
  </si>
  <si>
    <t>Итого по профилю "Хирургия"</t>
  </si>
  <si>
    <t xml:space="preserve">"Торакальная хирургия" </t>
  </si>
  <si>
    <t xml:space="preserve">Итого по профилю "Торакальная хирургия" </t>
  </si>
  <si>
    <t>Итого по медицинской организации ГАУЗ "ООКБ № 2"</t>
  </si>
  <si>
    <t>"Травматология и ортопедия"</t>
  </si>
  <si>
    <t>Итого по профилю "Травматология и ортопедия"</t>
  </si>
  <si>
    <t>"Онкология"</t>
  </si>
  <si>
    <t>Итого по профилю "Онкология"</t>
  </si>
  <si>
    <t>"Сердечно-сосудистая хирургия"</t>
  </si>
  <si>
    <t>Итого по профилю "Сердечно-сосудистая хирургия"</t>
  </si>
  <si>
    <t>Итого по медицинской организации ГАУЗ " ББСМП им.академика Н.А. Семашко"</t>
  </si>
  <si>
    <t>ГАУЗ «ООКБ им. В.И. Войнова»</t>
  </si>
  <si>
    <t>"Оториноларингология"</t>
  </si>
  <si>
    <t>Итого по профилю "Оториноларингология"</t>
  </si>
  <si>
    <t>"Офтальмология"</t>
  </si>
  <si>
    <t>Итого по профилю "Офтальмология"</t>
  </si>
  <si>
    <t xml:space="preserve"> "Нейрохирургия"</t>
  </si>
  <si>
    <t>Итого по профилю "Нейрохирургия"</t>
  </si>
  <si>
    <t>"Гастроэнтерология"</t>
  </si>
  <si>
    <t>Итого по профилю "Гастроэнтерология"</t>
  </si>
  <si>
    <t>"Гематология"</t>
  </si>
  <si>
    <t>Итого по профилю "Гематология"</t>
  </si>
  <si>
    <t>"Ревматолоия"</t>
  </si>
  <si>
    <t>Итого по профилю "Ревматолоия"</t>
  </si>
  <si>
    <t>Итого по медицинской организации ГАУЗ "ООКБ им. В.И.Войнова"</t>
  </si>
  <si>
    <t>Итого по медицинской организации ГАУЗ "ГКБ им. Н.И. Пирогова"</t>
  </si>
  <si>
    <t>ГАУЗ «ОДКБ»</t>
  </si>
  <si>
    <t>"Педиатрия"</t>
  </si>
  <si>
    <t>Итого по профилю "Педиатрия"</t>
  </si>
  <si>
    <t>"Челюстно-лицевая хирургия"</t>
  </si>
  <si>
    <t>Итого по профилю "Челюстно-лицевая хирургия"</t>
  </si>
  <si>
    <t>"Детская хирургия в период новорожденности"</t>
  </si>
  <si>
    <t>Итого по профилю "Детская хирургия в период новорожденности"</t>
  </si>
  <si>
    <t>"Травматология-ортопедия"</t>
  </si>
  <si>
    <t>"Нейрохирургия"</t>
  </si>
  <si>
    <t>Итого по профилю "нейрохирургия"</t>
  </si>
  <si>
    <t>Итого по медицинской организации ГАУЗ "ОДКБ"</t>
  </si>
  <si>
    <t>ГАУЗ «ООКЦХТ»</t>
  </si>
  <si>
    <t xml:space="preserve">Итого по профилю "Травматология и ортопедия"                    </t>
  </si>
  <si>
    <t>"Комбустиология"</t>
  </si>
  <si>
    <t xml:space="preserve">Итого по профилю "Комбустиология"                     </t>
  </si>
  <si>
    <t xml:space="preserve">Итого по профилю "Оториноларингология"   </t>
  </si>
  <si>
    <t>Итого по профилю "Торакальная хирургия"</t>
  </si>
  <si>
    <t>Итого по медицинской организации ГАУЗ "ООКЦХТ"</t>
  </si>
  <si>
    <t xml:space="preserve">ГАУЗ «ООКОД» </t>
  </si>
  <si>
    <t>Итого по медицинской организации ГАУЗ "ООКОД"</t>
  </si>
  <si>
    <t>ГАУЗ «ООД»</t>
  </si>
  <si>
    <t>Итого по медицинской организации ГАУЗ "Орский онкологический диспансер"</t>
  </si>
  <si>
    <t>Итого по медицинской организации ГАУЗ "ГБ" г. Орска</t>
  </si>
  <si>
    <t>Итого по медицинской организации ГАУЗ "ОМПЦ"</t>
  </si>
  <si>
    <t xml:space="preserve">ГАУЗ «ОКПЦ» </t>
  </si>
  <si>
    <t>Итого по медицинской организации ГАУЗ "ОКПЦ"</t>
  </si>
  <si>
    <t>ГАУЗ «ООККВД»</t>
  </si>
  <si>
    <t>"Дерматовенерология"</t>
  </si>
  <si>
    <t>Итого по профилю "Дерматовенерологияя"</t>
  </si>
  <si>
    <t>Итого по медицинской организации ГАУЗ "ООККВД"</t>
  </si>
  <si>
    <t>ВСЕГО</t>
  </si>
  <si>
    <t>Итого по МО</t>
  </si>
  <si>
    <t>МТР</t>
  </si>
  <si>
    <t>ИТОГО</t>
  </si>
  <si>
    <r>
      <rPr>
        <sz val="12"/>
        <color theme="1"/>
        <rFont val="Times New Roman"/>
        <family val="1"/>
        <charset val="204"/>
      </rPr>
      <t>"</t>
    </r>
    <r>
      <rPr>
        <b/>
        <sz val="12"/>
        <color theme="1"/>
        <rFont val="Times New Roman"/>
        <family val="1"/>
        <charset val="204"/>
      </rPr>
      <t>Хирургия"</t>
    </r>
  </si>
  <si>
    <r>
      <t xml:space="preserve">2. </t>
    </r>
    <r>
      <rPr>
        <b/>
        <sz val="8"/>
        <color theme="1"/>
        <rFont val="Arial"/>
        <family val="2"/>
        <charset val="204"/>
      </rPr>
      <t>Специализированна</t>
    </r>
    <r>
      <rPr>
        <b/>
        <sz val="8"/>
        <color theme="1"/>
        <rFont val="Arial"/>
        <family val="2"/>
      </rPr>
      <t>я помощь в условиях дневного стационара, количество госпитализаций всего, в т.ч.</t>
    </r>
  </si>
  <si>
    <t>Приложение  1 к протоколу заседания  Комиссии по разработке ТП ОМС № 3  от 28.02.2025 г.</t>
  </si>
  <si>
    <t>КС МЕР ЦНС 2</t>
  </si>
  <si>
    <t>Итог</t>
  </si>
  <si>
    <t>560263</t>
  </si>
  <si>
    <t>ГАУЗ «ОЦМР»</t>
  </si>
  <si>
    <t>КС МЕР ПМЭС</t>
  </si>
  <si>
    <t>Январь 2025 г.</t>
  </si>
  <si>
    <t>Февраль 2025 г.</t>
  </si>
  <si>
    <t>Март 2025 г.</t>
  </si>
  <si>
    <t>Апрель 2025 г.</t>
  </si>
  <si>
    <t>Май 2025 г.</t>
  </si>
  <si>
    <t>Июнь 2025 г.</t>
  </si>
  <si>
    <t>Июль 2025 г.</t>
  </si>
  <si>
    <t>Август 2025 г.</t>
  </si>
  <si>
    <t>Сентябрь 2025 г.</t>
  </si>
  <si>
    <t>Октябрь 2025 г.</t>
  </si>
  <si>
    <t>Ноябрь 2025 г.</t>
  </si>
  <si>
    <t>Декабрь 2025 г.</t>
  </si>
  <si>
    <t>КС МЕР прочее</t>
  </si>
  <si>
    <t>КС МЕР ОДА 2</t>
  </si>
  <si>
    <t>560020</t>
  </si>
  <si>
    <t>560001</t>
  </si>
  <si>
    <t>КС ЭП ТС</t>
  </si>
  <si>
    <t>560214</t>
  </si>
  <si>
    <t>КС ОФТ</t>
  </si>
  <si>
    <t>560325</t>
  </si>
  <si>
    <t>560206</t>
  </si>
  <si>
    <t>560043</t>
  </si>
  <si>
    <t>560275</t>
  </si>
  <si>
    <t>560064</t>
  </si>
  <si>
    <t>560264</t>
  </si>
  <si>
    <t>560243</t>
  </si>
  <si>
    <t>ООО «Клиника Парацельс»</t>
  </si>
  <si>
    <t>560268</t>
  </si>
  <si>
    <t>560333</t>
  </si>
  <si>
    <t>ООО «МедИнвестКор»</t>
  </si>
  <si>
    <t>ООО «Медикал сервис компани Восток»</t>
  </si>
  <si>
    <t>КОД МОЕР</t>
  </si>
  <si>
    <t>МО/период</t>
  </si>
  <si>
    <t xml:space="preserve">Корректировка </t>
  </si>
  <si>
    <t>Утвердить  с учетом корректировки</t>
  </si>
  <si>
    <t>Приложение 5.7 к протоколу заседания  
Комиссии по разработке ТП ОМС № 3 от 28.02.2025 г</t>
  </si>
  <si>
    <t xml:space="preserve">Утверждено на 2025 г. </t>
  </si>
  <si>
    <t xml:space="preserve">Корректировка объемов предоставления стационарной медицинской помощи по блоку "КС МЕР ЦНС 2"  на 2025г. </t>
  </si>
  <si>
    <t>Приложение 5.6 к протоколу заседания  
Комиссии по разработке ТП ОМС № 3 от 28.02.2025 г</t>
  </si>
  <si>
    <t xml:space="preserve">Корректировка объемов предоставления стационарной медицинской помощи по блоку "КС МЕР ПМЭС"  на 2025г. </t>
  </si>
  <si>
    <t>Приложение 5.5 к протоколу заседания  
Комиссии по разработке ТП ОМС № 3 от 28.02.2025 г</t>
  </si>
  <si>
    <t>Приложение 5.4 к протоколу заседания  
Комиссии по разработке ТП ОМС № 3 от 28.02.2025 г</t>
  </si>
  <si>
    <t>Приложение 5.3 к протоколу заседания  
Комиссии по разработке ТП ОМС № 3 от 28.02.2025 г</t>
  </si>
  <si>
    <t xml:space="preserve">Корректировка объемов предоставления стационарной медицинской помощи по блоку "КС ЭП ТС"  на 2025г. </t>
  </si>
  <si>
    <t>Приложение 5.2 к протоколу заседания  
Комиссии по разработке ТП ОМС № 3 от 28.02.2025 г</t>
  </si>
  <si>
    <t xml:space="preserve">Корректировка объемов предоставления стационарной медицинской помощи по блоку "КС ОФТ"  на 2025г. </t>
  </si>
  <si>
    <t>Код МОЕР</t>
  </si>
  <si>
    <t>МО/Период</t>
  </si>
  <si>
    <t>Корректировка</t>
  </si>
  <si>
    <t>Утвердить с учетом корректировки</t>
  </si>
  <si>
    <t>Сумма, в руб.</t>
  </si>
  <si>
    <t>количество исследований</t>
  </si>
  <si>
    <t>Утверждено на 2025 год</t>
  </si>
  <si>
    <t>Корректировка объемов амбулаторных диагностических исследований "ДИ МРТ" в рамках программы ОМС на 2025г.</t>
  </si>
  <si>
    <t>Приложение 4.2 к протоколу заседания  
Комиссии по разработке ТП ОМС № 3 от 28.02.2025 г</t>
  </si>
  <si>
    <t>Корректировка объемов амбулаторных диагностических исследований "ДИ КТ" в рамках программы ОМС на 2025г.</t>
  </si>
  <si>
    <t>Сумма, руб.</t>
  </si>
  <si>
    <t xml:space="preserve">Корректировка объемов предоставления амбулаторной медицинской помощи по блоку "АПП ЗПТ" на 2025г.  </t>
  </si>
  <si>
    <t xml:space="preserve">Утверждено на 2025г. </t>
  </si>
  <si>
    <t>Приложение 3 к протоколу заседания  
Комиссии по разработке ТП ОМС № 3 от 28.02.2025 г</t>
  </si>
  <si>
    <t>560220</t>
  </si>
  <si>
    <t>560007</t>
  </si>
  <si>
    <t>560008</t>
  </si>
  <si>
    <t>560009</t>
  </si>
  <si>
    <t>560023</t>
  </si>
  <si>
    <t>ГАУЗ «ООКИБ»</t>
  </si>
  <si>
    <t>560024</t>
  </si>
  <si>
    <t>560265</t>
  </si>
  <si>
    <t>560033</t>
  </si>
  <si>
    <t>560035</t>
  </si>
  <si>
    <t>560041</t>
  </si>
  <si>
    <t>560269</t>
  </si>
  <si>
    <t>560055</t>
  </si>
  <si>
    <t>560056</t>
  </si>
  <si>
    <t>560057</t>
  </si>
  <si>
    <t>560270</t>
  </si>
  <si>
    <t>560058</t>
  </si>
  <si>
    <t>560059</t>
  </si>
  <si>
    <t>560061</t>
  </si>
  <si>
    <t>560338</t>
  </si>
  <si>
    <t>560065</t>
  </si>
  <si>
    <t>560068</t>
  </si>
  <si>
    <t>560069</t>
  </si>
  <si>
    <t>560070</t>
  </si>
  <si>
    <t>560071</t>
  </si>
  <si>
    <t>560072</t>
  </si>
  <si>
    <t>560074</t>
  </si>
  <si>
    <t>560075</t>
  </si>
  <si>
    <t>560077</t>
  </si>
  <si>
    <t>560271</t>
  </si>
  <si>
    <t>560272</t>
  </si>
  <si>
    <t>560080</t>
  </si>
  <si>
    <t>560081</t>
  </si>
  <si>
    <t>560082</t>
  </si>
  <si>
    <t>560083</t>
  </si>
  <si>
    <t>560086</t>
  </si>
  <si>
    <t xml:space="preserve">Корректировка объемов предоставления стационарной медицинской помощи по блоку "КС"  на 2025г. </t>
  </si>
  <si>
    <t>Приложение 5.1 к протоколу заседания  
Комиссии по разработке ТП ОМС № 3 от 28.02.2025 г</t>
  </si>
  <si>
    <t xml:space="preserve">Корректировка объемов предоставления стационарной медицинской помощи по блоку "КС МЕР ОДА 2"  на 2025г. </t>
  </si>
  <si>
    <t>КС</t>
  </si>
  <si>
    <t>ГАУЗ «ООКОД»</t>
  </si>
  <si>
    <t>Всего</t>
  </si>
  <si>
    <t>Приложение 4.1 к протоколу заседания  
Комиссии по разработке ТП ОМС № 3 от 28.02.2025 г</t>
  </si>
  <si>
    <t>Приложение 6 к протоколу заседания  Комиссии по разработке ТП ОМС № 3  от 28.02.2025 г.</t>
  </si>
  <si>
    <t xml:space="preserve">Корректировка объемов предоставления стационарной медицинской помощи по блоку "КС МЕР прочее"  на 2025г.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</si>
</sst>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_ ;\-#,##0\ "/>
    <numFmt numFmtId="165" formatCode="#,##0.00_ ;\-#,##0.00\ "/>
  </numFmts>
  <fonts count="33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Arial"/>
      <family val="2"/>
    </font>
    <font>
      <b/>
      <sz val="8"/>
      <color theme="1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Arial"/>
      <family val="2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7F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7" fillId="0" borderId="1"/>
    <xf numFmtId="0" fontId="19" fillId="0" borderId="1"/>
    <xf numFmtId="0" fontId="2" fillId="0" borderId="1"/>
    <xf numFmtId="0" fontId="19" fillId="0" borderId="1"/>
    <xf numFmtId="0" fontId="19" fillId="0" borderId="1"/>
    <xf numFmtId="0" fontId="2" fillId="0" borderId="1"/>
    <xf numFmtId="0" fontId="19" fillId="0" borderId="1"/>
    <xf numFmtId="0" fontId="19" fillId="0" borderId="1"/>
  </cellStyleXfs>
  <cellXfs count="265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3" fontId="4" fillId="0" borderId="4" xfId="0" applyNumberFormat="1" applyFont="1" applyBorder="1" applyAlignment="1">
      <alignment horizontal="right" vertical="center"/>
    </xf>
    <xf numFmtId="1" fontId="4" fillId="0" borderId="4" xfId="0" applyNumberFormat="1" applyFont="1" applyBorder="1" applyAlignment="1">
      <alignment horizontal="right" vertical="center"/>
    </xf>
    <xf numFmtId="3" fontId="4" fillId="0" borderId="4" xfId="0" applyNumberFormat="1" applyFont="1" applyFill="1" applyBorder="1" applyAlignment="1">
      <alignment horizontal="right" vertical="center"/>
    </xf>
    <xf numFmtId="1" fontId="0" fillId="0" borderId="1" xfId="0" applyNumberFormat="1" applyBorder="1"/>
    <xf numFmtId="0" fontId="0" fillId="0" borderId="1" xfId="0" applyBorder="1"/>
    <xf numFmtId="0" fontId="0" fillId="0" borderId="4" xfId="0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1" fontId="0" fillId="0" borderId="4" xfId="0" applyNumberFormat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1" fontId="0" fillId="0" borderId="4" xfId="0" applyNumberFormat="1" applyFill="1" applyBorder="1" applyAlignment="1">
      <alignment horizontal="right" vertical="center"/>
    </xf>
    <xf numFmtId="3" fontId="0" fillId="0" borderId="4" xfId="0" applyNumberFormat="1" applyFill="1" applyBorder="1" applyAlignment="1">
      <alignment horizontal="right" vertical="center"/>
    </xf>
    <xf numFmtId="0" fontId="0" fillId="0" borderId="4" xfId="0" applyFill="1" applyBorder="1" applyAlignment="1">
      <alignment horizontal="left"/>
    </xf>
    <xf numFmtId="0" fontId="4" fillId="0" borderId="4" xfId="0" applyFont="1" applyBorder="1" applyAlignment="1">
      <alignment horizontal="right" vertical="center"/>
    </xf>
    <xf numFmtId="0" fontId="0" fillId="0" borderId="1" xfId="0" applyFill="1" applyBorder="1"/>
    <xf numFmtId="1" fontId="4" fillId="0" borderId="4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top"/>
    </xf>
    <xf numFmtId="0" fontId="6" fillId="0" borderId="4" xfId="0" applyFont="1" applyFill="1" applyBorder="1" applyAlignment="1">
      <alignment horizontal="center" vertical="center" wrapText="1"/>
    </xf>
    <xf numFmtId="4" fontId="10" fillId="0" borderId="4" xfId="2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right" vertical="center"/>
    </xf>
    <xf numFmtId="4" fontId="11" fillId="4" borderId="4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 wrapText="1"/>
    </xf>
    <xf numFmtId="4" fontId="11" fillId="5" borderId="4" xfId="0" applyNumberFormat="1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right" vertical="center"/>
    </xf>
    <xf numFmtId="4" fontId="11" fillId="0" borderId="4" xfId="0" applyNumberFormat="1" applyFont="1" applyFill="1" applyBorder="1" applyAlignment="1">
      <alignment horizontal="right" vertical="center"/>
    </xf>
    <xf numFmtId="0" fontId="6" fillId="6" borderId="0" xfId="0" applyFont="1" applyFill="1" applyAlignment="1">
      <alignment horizontal="left" vertical="top"/>
    </xf>
    <xf numFmtId="4" fontId="6" fillId="4" borderId="4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Alignment="1">
      <alignment horizontal="left" vertical="top"/>
    </xf>
    <xf numFmtId="43" fontId="1" fillId="0" borderId="0" xfId="1" applyFont="1"/>
    <xf numFmtId="0" fontId="6" fillId="0" borderId="0" xfId="0" applyFont="1" applyFill="1" applyAlignment="1">
      <alignment horizontal="left" vertical="top" wrapText="1"/>
    </xf>
    <xf numFmtId="3" fontId="6" fillId="0" borderId="0" xfId="0" applyNumberFormat="1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" fontId="6" fillId="0" borderId="0" xfId="0" applyNumberFormat="1" applyFont="1" applyAlignment="1">
      <alignment horizontal="left" vertical="top"/>
    </xf>
    <xf numFmtId="4" fontId="11" fillId="7" borderId="4" xfId="0" applyNumberFormat="1" applyFont="1" applyFill="1" applyBorder="1" applyAlignment="1">
      <alignment horizontal="right" vertical="center"/>
    </xf>
    <xf numFmtId="4" fontId="6" fillId="7" borderId="4" xfId="0" applyNumberFormat="1" applyFont="1" applyFill="1" applyBorder="1" applyAlignment="1">
      <alignment horizontal="right" vertical="center"/>
    </xf>
    <xf numFmtId="3" fontId="11" fillId="7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3" fontId="9" fillId="0" borderId="4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left" vertical="top" wrapText="1"/>
    </xf>
    <xf numFmtId="4" fontId="6" fillId="0" borderId="4" xfId="1" applyNumberFormat="1" applyFont="1" applyFill="1" applyBorder="1" applyAlignment="1">
      <alignment horizontal="right" vertical="center"/>
    </xf>
    <xf numFmtId="4" fontId="6" fillId="0" borderId="4" xfId="1" applyNumberFormat="1" applyFont="1" applyBorder="1" applyAlignment="1">
      <alignment horizontal="right"/>
    </xf>
    <xf numFmtId="0" fontId="11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left" vertical="center" wrapText="1"/>
    </xf>
    <xf numFmtId="3" fontId="11" fillId="0" borderId="4" xfId="0" applyNumberFormat="1" applyFont="1" applyFill="1" applyBorder="1" applyAlignment="1">
      <alignment horizontal="right" vertical="center" wrapText="1"/>
    </xf>
    <xf numFmtId="1" fontId="11" fillId="0" borderId="4" xfId="0" applyNumberFormat="1" applyFont="1" applyFill="1" applyBorder="1" applyAlignment="1">
      <alignment horizontal="right" vertical="center" wrapText="1"/>
    </xf>
    <xf numFmtId="1" fontId="11" fillId="0" borderId="4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right" vertical="center" wrapText="1"/>
    </xf>
    <xf numFmtId="3" fontId="13" fillId="0" borderId="4" xfId="0" applyNumberFormat="1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left" vertical="top" wrapText="1"/>
    </xf>
    <xf numFmtId="0" fontId="11" fillId="7" borderId="4" xfId="0" applyFont="1" applyFill="1" applyBorder="1" applyAlignment="1">
      <alignment horizontal="right" vertical="center"/>
    </xf>
    <xf numFmtId="0" fontId="3" fillId="0" borderId="0" xfId="0" applyFont="1"/>
    <xf numFmtId="3" fontId="3" fillId="0" borderId="0" xfId="0" applyNumberFormat="1" applyFont="1"/>
    <xf numFmtId="0" fontId="8" fillId="0" borderId="0" xfId="0" applyFont="1"/>
    <xf numFmtId="0" fontId="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wrapText="1"/>
    </xf>
    <xf numFmtId="3" fontId="16" fillId="2" borderId="2" xfId="0" applyNumberFormat="1" applyFont="1" applyFill="1" applyBorder="1" applyAlignment="1">
      <alignment horizontal="right" vertical="center"/>
    </xf>
    <xf numFmtId="1" fontId="16" fillId="2" borderId="2" xfId="0" applyNumberFormat="1" applyFont="1" applyFill="1" applyBorder="1" applyAlignment="1">
      <alignment horizontal="right" vertical="center"/>
    </xf>
    <xf numFmtId="0" fontId="16" fillId="0" borderId="1" xfId="4" applyFont="1"/>
    <xf numFmtId="0" fontId="18" fillId="0" borderId="1" xfId="0" applyFont="1" applyBorder="1" applyAlignment="1">
      <alignment wrapText="1"/>
    </xf>
    <xf numFmtId="0" fontId="13" fillId="0" borderId="1" xfId="4" applyFont="1" applyAlignment="1"/>
    <xf numFmtId="0" fontId="20" fillId="0" borderId="1" xfId="4" applyFont="1"/>
    <xf numFmtId="0" fontId="22" fillId="0" borderId="0" xfId="0" applyFont="1"/>
    <xf numFmtId="4" fontId="20" fillId="0" borderId="4" xfId="6" applyNumberFormat="1" applyFont="1" applyFill="1" applyBorder="1" applyAlignment="1">
      <alignment horizontal="center" vertical="center" wrapText="1"/>
    </xf>
    <xf numFmtId="0" fontId="20" fillId="0" borderId="4" xfId="4" applyFont="1" applyBorder="1"/>
    <xf numFmtId="0" fontId="23" fillId="0" borderId="1" xfId="7" applyFont="1" applyFill="1"/>
    <xf numFmtId="0" fontId="24" fillId="0" borderId="0" xfId="0" applyNumberFormat="1" applyFont="1" applyFill="1" applyAlignment="1">
      <alignment wrapText="1"/>
    </xf>
    <xf numFmtId="0" fontId="23" fillId="0" borderId="1" xfId="7" applyFont="1"/>
    <xf numFmtId="0" fontId="27" fillId="0" borderId="0" xfId="0" applyFont="1"/>
    <xf numFmtId="0" fontId="24" fillId="0" borderId="0" xfId="0" applyFont="1"/>
    <xf numFmtId="0" fontId="24" fillId="0" borderId="0" xfId="0" applyNumberFormat="1" applyFont="1" applyAlignment="1">
      <alignment wrapText="1"/>
    </xf>
    <xf numFmtId="0" fontId="28" fillId="0" borderId="0" xfId="0" applyFont="1" applyAlignment="1">
      <alignment vertical="center" wrapText="1"/>
    </xf>
    <xf numFmtId="0" fontId="9" fillId="0" borderId="0" xfId="0" applyFont="1"/>
    <xf numFmtId="4" fontId="9" fillId="0" borderId="0" xfId="0" applyNumberFormat="1" applyFont="1"/>
    <xf numFmtId="3" fontId="9" fillId="0" borderId="0" xfId="0" applyNumberFormat="1" applyFont="1"/>
    <xf numFmtId="0" fontId="24" fillId="0" borderId="1" xfId="4" applyFont="1"/>
    <xf numFmtId="0" fontId="29" fillId="0" borderId="1" xfId="0" applyFont="1" applyBorder="1" applyAlignment="1">
      <alignment wrapText="1"/>
    </xf>
    <xf numFmtId="0" fontId="9" fillId="0" borderId="1" xfId="4" applyFont="1" applyAlignment="1"/>
    <xf numFmtId="0" fontId="9" fillId="0" borderId="1" xfId="4" applyFont="1"/>
    <xf numFmtId="4" fontId="9" fillId="0" borderId="4" xfId="6" applyNumberFormat="1" applyFont="1" applyFill="1" applyBorder="1" applyAlignment="1">
      <alignment horizontal="center" vertical="center" wrapText="1"/>
    </xf>
    <xf numFmtId="0" fontId="9" fillId="0" borderId="4" xfId="4" applyFont="1" applyBorder="1"/>
    <xf numFmtId="0" fontId="28" fillId="8" borderId="4" xfId="0" applyFont="1" applyFill="1" applyBorder="1" applyAlignment="1">
      <alignment horizontal="left" vertical="top" wrapText="1"/>
    </xf>
    <xf numFmtId="4" fontId="28" fillId="8" borderId="4" xfId="0" applyNumberFormat="1" applyFont="1" applyFill="1" applyBorder="1" applyAlignment="1">
      <alignment horizontal="right" vertical="top" wrapText="1"/>
    </xf>
    <xf numFmtId="3" fontId="28" fillId="8" borderId="4" xfId="0" applyNumberFormat="1" applyFont="1" applyFill="1" applyBorder="1" applyAlignment="1">
      <alignment horizontal="right" vertical="top" wrapText="1"/>
    </xf>
    <xf numFmtId="0" fontId="28" fillId="2" borderId="4" xfId="0" applyFont="1" applyFill="1" applyBorder="1" applyAlignment="1">
      <alignment horizontal="left" vertical="top" wrapText="1" indent="1"/>
    </xf>
    <xf numFmtId="0" fontId="28" fillId="2" borderId="4" xfId="0" applyFont="1" applyFill="1" applyBorder="1" applyAlignment="1">
      <alignment horizontal="left" vertical="top" wrapText="1"/>
    </xf>
    <xf numFmtId="4" fontId="28" fillId="2" borderId="4" xfId="0" applyNumberFormat="1" applyFont="1" applyFill="1" applyBorder="1" applyAlignment="1">
      <alignment horizontal="right" vertical="top" wrapText="1"/>
    </xf>
    <xf numFmtId="3" fontId="28" fillId="2" borderId="4" xfId="0" applyNumberFormat="1" applyFont="1" applyFill="1" applyBorder="1" applyAlignment="1">
      <alignment horizontal="right" vertical="top" wrapText="1"/>
    </xf>
    <xf numFmtId="4" fontId="28" fillId="0" borderId="4" xfId="0" applyNumberFormat="1" applyFont="1" applyFill="1" applyBorder="1" applyAlignment="1">
      <alignment horizontal="right" vertical="top" wrapText="1"/>
    </xf>
    <xf numFmtId="3" fontId="28" fillId="0" borderId="4" xfId="0" applyNumberFormat="1" applyFont="1" applyFill="1" applyBorder="1" applyAlignment="1">
      <alignment horizontal="right" vertical="top" wrapText="1"/>
    </xf>
    <xf numFmtId="0" fontId="28" fillId="2" borderId="4" xfId="0" applyFont="1" applyFill="1" applyBorder="1" applyAlignment="1">
      <alignment horizontal="left" vertical="top" wrapText="1" indent="2"/>
    </xf>
    <xf numFmtId="0" fontId="9" fillId="2" borderId="4" xfId="0" applyFont="1" applyFill="1" applyBorder="1" applyAlignment="1">
      <alignment horizontal="left" vertical="top" wrapText="1"/>
    </xf>
    <xf numFmtId="4" fontId="9" fillId="2" borderId="4" xfId="0" applyNumberFormat="1" applyFont="1" applyFill="1" applyBorder="1" applyAlignment="1">
      <alignment horizontal="right" vertical="top" wrapText="1"/>
    </xf>
    <xf numFmtId="3" fontId="9" fillId="2" borderId="4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3" fontId="9" fillId="0" borderId="4" xfId="0" applyNumberFormat="1" applyFont="1" applyFill="1" applyBorder="1" applyAlignment="1">
      <alignment horizontal="right" vertical="top" wrapText="1"/>
    </xf>
    <xf numFmtId="1" fontId="28" fillId="8" borderId="4" xfId="0" applyNumberFormat="1" applyFont="1" applyFill="1" applyBorder="1" applyAlignment="1">
      <alignment horizontal="right" vertical="top" wrapText="1"/>
    </xf>
    <xf numFmtId="1" fontId="28" fillId="2" borderId="4" xfId="0" applyNumberFormat="1" applyFont="1" applyFill="1" applyBorder="1" applyAlignment="1">
      <alignment horizontal="right" vertical="top" wrapText="1"/>
    </xf>
    <xf numFmtId="1" fontId="9" fillId="2" borderId="4" xfId="0" applyNumberFormat="1" applyFont="1" applyFill="1" applyBorder="1" applyAlignment="1">
      <alignment horizontal="right" vertical="top" wrapText="1"/>
    </xf>
    <xf numFmtId="4" fontId="9" fillId="10" borderId="4" xfId="0" applyNumberFormat="1" applyFont="1" applyFill="1" applyBorder="1" applyAlignment="1">
      <alignment horizontal="right" vertical="top" wrapText="1"/>
    </xf>
    <xf numFmtId="1" fontId="9" fillId="10" borderId="4" xfId="0" applyNumberFormat="1" applyFont="1" applyFill="1" applyBorder="1" applyAlignment="1">
      <alignment horizontal="right" vertical="top" wrapText="1"/>
    </xf>
    <xf numFmtId="3" fontId="9" fillId="10" borderId="4" xfId="0" applyNumberFormat="1" applyFont="1" applyFill="1" applyBorder="1" applyAlignment="1">
      <alignment horizontal="right" vertical="top" wrapText="1"/>
    </xf>
    <xf numFmtId="0" fontId="30" fillId="8" borderId="4" xfId="0" applyFont="1" applyFill="1" applyBorder="1" applyAlignment="1">
      <alignment horizontal="left" vertical="top" wrapText="1"/>
    </xf>
    <xf numFmtId="4" fontId="30" fillId="8" borderId="4" xfId="0" applyNumberFormat="1" applyFont="1" applyFill="1" applyBorder="1" applyAlignment="1">
      <alignment horizontal="right" vertical="top" wrapText="1"/>
    </xf>
    <xf numFmtId="3" fontId="30" fillId="8" borderId="4" xfId="0" applyNumberFormat="1" applyFont="1" applyFill="1" applyBorder="1" applyAlignment="1">
      <alignment horizontal="right" vertical="top" wrapText="1"/>
    </xf>
    <xf numFmtId="0" fontId="30" fillId="2" borderId="4" xfId="0" applyFont="1" applyFill="1" applyBorder="1" applyAlignment="1">
      <alignment horizontal="left" vertical="top" wrapText="1" indent="2"/>
    </xf>
    <xf numFmtId="0" fontId="31" fillId="2" borderId="4" xfId="0" applyFont="1" applyFill="1" applyBorder="1" applyAlignment="1">
      <alignment horizontal="left" vertical="top" wrapText="1"/>
    </xf>
    <xf numFmtId="4" fontId="31" fillId="2" borderId="4" xfId="0" applyNumberFormat="1" applyFont="1" applyFill="1" applyBorder="1" applyAlignment="1">
      <alignment horizontal="right" vertical="top" wrapText="1"/>
    </xf>
    <xf numFmtId="3" fontId="31" fillId="2" borderId="4" xfId="0" applyNumberFormat="1" applyFont="1" applyFill="1" applyBorder="1" applyAlignment="1">
      <alignment horizontal="right" vertical="top" wrapText="1"/>
    </xf>
    <xf numFmtId="4" fontId="31" fillId="0" borderId="4" xfId="0" applyNumberFormat="1" applyFont="1" applyFill="1" applyBorder="1" applyAlignment="1">
      <alignment horizontal="right" vertical="top" wrapText="1"/>
    </xf>
    <xf numFmtId="3" fontId="31" fillId="0" borderId="4" xfId="0" applyNumberFormat="1" applyFont="1" applyFill="1" applyBorder="1" applyAlignment="1">
      <alignment horizontal="right" vertical="top" wrapText="1"/>
    </xf>
    <xf numFmtId="4" fontId="16" fillId="0" borderId="0" xfId="0" applyNumberFormat="1" applyFont="1" applyAlignment="1">
      <alignment horizontal="left"/>
    </xf>
    <xf numFmtId="0" fontId="16" fillId="0" borderId="0" xfId="0" applyFont="1" applyFill="1"/>
    <xf numFmtId="0" fontId="18" fillId="0" borderId="4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left" vertical="top" wrapText="1" indent="2"/>
    </xf>
    <xf numFmtId="0" fontId="31" fillId="0" borderId="1" xfId="7" applyFont="1" applyFill="1"/>
    <xf numFmtId="0" fontId="31" fillId="0" borderId="1" xfId="7" applyFont="1"/>
    <xf numFmtId="3" fontId="16" fillId="0" borderId="4" xfId="9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left" vertical="top" wrapText="1" indent="1"/>
    </xf>
    <xf numFmtId="0" fontId="30" fillId="2" borderId="4" xfId="0" applyFont="1" applyFill="1" applyBorder="1" applyAlignment="1">
      <alignment horizontal="left" vertical="top" wrapText="1"/>
    </xf>
    <xf numFmtId="4" fontId="30" fillId="2" borderId="4" xfId="0" applyNumberFormat="1" applyFont="1" applyFill="1" applyBorder="1" applyAlignment="1">
      <alignment horizontal="right" vertical="top" wrapText="1"/>
    </xf>
    <xf numFmtId="3" fontId="30" fillId="2" borderId="4" xfId="0" applyNumberFormat="1" applyFont="1" applyFill="1" applyBorder="1" applyAlignment="1">
      <alignment horizontal="right" vertical="top" wrapText="1"/>
    </xf>
    <xf numFmtId="4" fontId="30" fillId="0" borderId="4" xfId="0" applyNumberFormat="1" applyFont="1" applyFill="1" applyBorder="1" applyAlignment="1">
      <alignment horizontal="right" vertical="top" wrapText="1"/>
    </xf>
    <xf numFmtId="3" fontId="30" fillId="0" borderId="4" xfId="0" applyNumberFormat="1" applyFont="1" applyFill="1" applyBorder="1" applyAlignment="1">
      <alignment horizontal="right" vertical="top" wrapText="1"/>
    </xf>
    <xf numFmtId="1" fontId="31" fillId="2" borderId="4" xfId="0" applyNumberFormat="1" applyFont="1" applyFill="1" applyBorder="1" applyAlignment="1">
      <alignment horizontal="right" vertical="top" wrapText="1"/>
    </xf>
    <xf numFmtId="1" fontId="30" fillId="8" borderId="4" xfId="0" applyNumberFormat="1" applyFont="1" applyFill="1" applyBorder="1" applyAlignment="1">
      <alignment horizontal="right" vertical="top" wrapText="1"/>
    </xf>
    <xf numFmtId="1" fontId="30" fillId="2" borderId="4" xfId="0" applyNumberFormat="1" applyFont="1" applyFill="1" applyBorder="1" applyAlignment="1">
      <alignment horizontal="right" vertical="top" wrapText="1"/>
    </xf>
    <xf numFmtId="0" fontId="31" fillId="2" borderId="4" xfId="0" applyFont="1" applyFill="1" applyBorder="1" applyAlignment="1">
      <alignment horizontal="left" vertical="top" wrapText="1" indent="1"/>
    </xf>
    <xf numFmtId="1" fontId="31" fillId="0" borderId="4" xfId="0" applyNumberFormat="1" applyFont="1" applyFill="1" applyBorder="1" applyAlignment="1">
      <alignment horizontal="right" vertical="top" wrapText="1"/>
    </xf>
    <xf numFmtId="1" fontId="30" fillId="0" borderId="4" xfId="0" applyNumberFormat="1" applyFont="1" applyFill="1" applyBorder="1" applyAlignment="1">
      <alignment horizontal="right" vertical="top" wrapText="1"/>
    </xf>
    <xf numFmtId="0" fontId="31" fillId="0" borderId="4" xfId="0" applyFont="1" applyBorder="1" applyAlignment="1">
      <alignment horizontal="left"/>
    </xf>
    <xf numFmtId="0" fontId="31" fillId="9" borderId="4" xfId="3" applyNumberFormat="1" applyFont="1" applyFill="1" applyBorder="1" applyAlignment="1">
      <alignment vertical="top" wrapText="1"/>
    </xf>
    <xf numFmtId="0" fontId="30" fillId="8" borderId="4" xfId="0" applyFont="1" applyFill="1" applyBorder="1" applyAlignment="1">
      <alignment horizontal="right" vertical="top" wrapText="1"/>
    </xf>
    <xf numFmtId="0" fontId="30" fillId="2" borderId="4" xfId="0" applyFont="1" applyFill="1" applyBorder="1" applyAlignment="1">
      <alignment horizontal="right" vertical="top" wrapText="1"/>
    </xf>
    <xf numFmtId="0" fontId="11" fillId="11" borderId="4" xfId="0" applyFont="1" applyFill="1" applyBorder="1" applyAlignment="1">
      <alignment horizontal="left" vertical="top" wrapText="1"/>
    </xf>
    <xf numFmtId="0" fontId="11" fillId="11" borderId="4" xfId="0" applyFont="1" applyFill="1" applyBorder="1" applyAlignment="1">
      <alignment horizontal="right" vertical="center" wrapText="1"/>
    </xf>
    <xf numFmtId="4" fontId="11" fillId="11" borderId="4" xfId="0" applyNumberFormat="1" applyFont="1" applyFill="1" applyBorder="1" applyAlignment="1">
      <alignment horizontal="right" vertical="center"/>
    </xf>
    <xf numFmtId="3" fontId="11" fillId="11" borderId="4" xfId="0" applyNumberFormat="1" applyFont="1" applyFill="1" applyBorder="1" applyAlignment="1">
      <alignment horizontal="right" vertical="center"/>
    </xf>
    <xf numFmtId="0" fontId="11" fillId="11" borderId="4" xfId="0" applyFont="1" applyFill="1" applyBorder="1" applyAlignment="1">
      <alignment horizontal="left" vertical="center" wrapText="1"/>
    </xf>
    <xf numFmtId="1" fontId="11" fillId="11" borderId="4" xfId="0" applyNumberFormat="1" applyFont="1" applyFill="1" applyBorder="1" applyAlignment="1">
      <alignment horizontal="right" vertical="center" wrapText="1"/>
    </xf>
    <xf numFmtId="0" fontId="11" fillId="11" borderId="4" xfId="0" applyFont="1" applyFill="1" applyBorder="1" applyAlignment="1">
      <alignment horizontal="right" vertical="center"/>
    </xf>
    <xf numFmtId="4" fontId="6" fillId="11" borderId="4" xfId="0" applyNumberFormat="1" applyFont="1" applyFill="1" applyBorder="1" applyAlignment="1">
      <alignment horizontal="right" vertical="center"/>
    </xf>
    <xf numFmtId="3" fontId="6" fillId="11" borderId="4" xfId="0" applyNumberFormat="1" applyFont="1" applyFill="1" applyBorder="1" applyAlignment="1">
      <alignment horizontal="right" vertical="center"/>
    </xf>
    <xf numFmtId="4" fontId="11" fillId="8" borderId="4" xfId="0" applyNumberFormat="1" applyFont="1" applyFill="1" applyBorder="1" applyAlignment="1">
      <alignment horizontal="right" vertical="center"/>
    </xf>
    <xf numFmtId="3" fontId="11" fillId="8" borderId="4" xfId="0" applyNumberFormat="1" applyFont="1" applyFill="1" applyBorder="1" applyAlignment="1">
      <alignment horizontal="right" vertical="center"/>
    </xf>
    <xf numFmtId="0" fontId="6" fillId="8" borderId="4" xfId="0" applyFont="1" applyFill="1" applyBorder="1" applyAlignment="1">
      <alignment horizontal="left" vertical="top"/>
    </xf>
    <xf numFmtId="0" fontId="11" fillId="8" borderId="4" xfId="0" applyFont="1" applyFill="1" applyBorder="1" applyAlignment="1">
      <alignment horizontal="left" vertical="top"/>
    </xf>
    <xf numFmtId="0" fontId="11" fillId="8" borderId="4" xfId="0" applyFont="1" applyFill="1" applyBorder="1" applyAlignment="1">
      <alignment vertical="top"/>
    </xf>
    <xf numFmtId="0" fontId="11" fillId="8" borderId="4" xfId="0" applyFont="1" applyFill="1" applyBorder="1" applyAlignment="1">
      <alignment horizontal="right" vertical="center"/>
    </xf>
    <xf numFmtId="0" fontId="30" fillId="0" borderId="4" xfId="0" applyFont="1" applyFill="1" applyBorder="1" applyAlignment="1">
      <alignment horizontal="left" vertical="top" wrapText="1"/>
    </xf>
    <xf numFmtId="0" fontId="8" fillId="3" borderId="1" xfId="2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left" vertical="center"/>
    </xf>
    <xf numFmtId="0" fontId="11" fillId="8" borderId="7" xfId="0" applyFont="1" applyFill="1" applyBorder="1" applyAlignment="1">
      <alignment horizontal="left" vertical="center"/>
    </xf>
    <xf numFmtId="0" fontId="11" fillId="8" borderId="8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0" fontId="6" fillId="11" borderId="10" xfId="0" applyFont="1" applyFill="1" applyBorder="1" applyAlignment="1">
      <alignment horizontal="center" vertical="center"/>
    </xf>
    <xf numFmtId="0" fontId="6" fillId="11" borderId="9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 wrapText="1"/>
    </xf>
    <xf numFmtId="0" fontId="6" fillId="11" borderId="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center" wrapText="1"/>
    </xf>
    <xf numFmtId="0" fontId="11" fillId="8" borderId="6" xfId="0" applyFont="1" applyFill="1" applyBorder="1" applyAlignment="1">
      <alignment horizontal="left" vertical="top"/>
    </xf>
    <xf numFmtId="0" fontId="11" fillId="8" borderId="7" xfId="0" applyFont="1" applyFill="1" applyBorder="1" applyAlignment="1">
      <alignment horizontal="left" vertical="top"/>
    </xf>
    <xf numFmtId="0" fontId="11" fillId="8" borderId="8" xfId="0" applyFont="1" applyFill="1" applyBorder="1" applyAlignment="1">
      <alignment horizontal="left" vertical="top"/>
    </xf>
    <xf numFmtId="0" fontId="11" fillId="8" borderId="6" xfId="0" applyFont="1" applyFill="1" applyBorder="1" applyAlignment="1">
      <alignment horizontal="left" vertical="top" wrapText="1"/>
    </xf>
    <xf numFmtId="0" fontId="11" fillId="8" borderId="7" xfId="0" applyFont="1" applyFill="1" applyBorder="1" applyAlignment="1">
      <alignment horizontal="left" vertical="top" wrapText="1"/>
    </xf>
    <xf numFmtId="0" fontId="11" fillId="8" borderId="8" xfId="0" applyFont="1" applyFill="1" applyBorder="1" applyAlignment="1">
      <alignment horizontal="left" vertical="top" wrapText="1"/>
    </xf>
    <xf numFmtId="0" fontId="11" fillId="7" borderId="6" xfId="0" applyFont="1" applyFill="1" applyBorder="1" applyAlignment="1">
      <alignment horizontal="center" vertical="top"/>
    </xf>
    <xf numFmtId="0" fontId="11" fillId="7" borderId="7" xfId="0" applyFont="1" applyFill="1" applyBorder="1" applyAlignment="1">
      <alignment horizontal="center" vertical="top"/>
    </xf>
    <xf numFmtId="0" fontId="11" fillId="7" borderId="8" xfId="0" applyFont="1" applyFill="1" applyBorder="1" applyAlignment="1">
      <alignment horizontal="center" vertical="top"/>
    </xf>
    <xf numFmtId="0" fontId="11" fillId="8" borderId="6" xfId="0" applyFont="1" applyFill="1" applyBorder="1" applyAlignment="1">
      <alignment horizontal="center" vertical="top"/>
    </xf>
    <xf numFmtId="0" fontId="11" fillId="8" borderId="7" xfId="0" applyFont="1" applyFill="1" applyBorder="1" applyAlignment="1">
      <alignment horizontal="center" vertical="top"/>
    </xf>
    <xf numFmtId="0" fontId="11" fillId="8" borderId="8" xfId="0" applyFont="1" applyFill="1" applyBorder="1" applyAlignment="1">
      <alignment horizontal="center" vertical="top"/>
    </xf>
    <xf numFmtId="0" fontId="24" fillId="0" borderId="1" xfId="0" applyFont="1" applyBorder="1" applyAlignment="1">
      <alignment horizontal="right" wrapText="1" indent="3"/>
    </xf>
    <xf numFmtId="0" fontId="11" fillId="0" borderId="4" xfId="0" applyFont="1" applyFill="1" applyBorder="1" applyAlignment="1">
      <alignment horizontal="center" vertical="top" wrapText="1"/>
    </xf>
    <xf numFmtId="0" fontId="30" fillId="8" borderId="4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right" wrapText="1"/>
    </xf>
    <xf numFmtId="0" fontId="11" fillId="0" borderId="11" xfId="4" applyFont="1" applyBorder="1" applyAlignment="1">
      <alignment horizontal="center" vertical="center" wrapText="1"/>
    </xf>
    <xf numFmtId="0" fontId="20" fillId="0" borderId="12" xfId="4" applyFont="1" applyBorder="1" applyAlignment="1">
      <alignment horizontal="center" vertical="center"/>
    </xf>
    <xf numFmtId="0" fontId="20" fillId="0" borderId="13" xfId="4" applyFont="1" applyBorder="1" applyAlignment="1">
      <alignment horizontal="center" vertical="center"/>
    </xf>
    <xf numFmtId="49" fontId="21" fillId="0" borderId="4" xfId="4" applyNumberFormat="1" applyFont="1" applyFill="1" applyBorder="1" applyAlignment="1">
      <alignment horizontal="center" vertical="center" wrapText="1"/>
    </xf>
    <xf numFmtId="0" fontId="20" fillId="0" borderId="6" xfId="5" applyFont="1" applyBorder="1" applyAlignment="1">
      <alignment horizontal="center" vertical="center" wrapText="1"/>
    </xf>
    <xf numFmtId="0" fontId="20" fillId="0" borderId="8" xfId="5" applyFont="1" applyBorder="1" applyAlignment="1">
      <alignment horizontal="center" vertical="center" wrapText="1"/>
    </xf>
    <xf numFmtId="4" fontId="20" fillId="0" borderId="6" xfId="5" applyNumberFormat="1" applyFont="1" applyFill="1" applyBorder="1" applyAlignment="1">
      <alignment horizontal="center" vertical="center" wrapText="1"/>
    </xf>
    <xf numFmtId="4" fontId="20" fillId="0" borderId="8" xfId="5" applyNumberFormat="1" applyFont="1" applyFill="1" applyBorder="1" applyAlignment="1">
      <alignment horizontal="center" vertical="center" wrapText="1"/>
    </xf>
    <xf numFmtId="4" fontId="20" fillId="0" borderId="6" xfId="5" applyNumberFormat="1" applyFont="1" applyBorder="1" applyAlignment="1">
      <alignment horizontal="center" vertical="center" wrapText="1"/>
    </xf>
    <xf numFmtId="4" fontId="20" fillId="0" borderId="8" xfId="5" applyNumberFormat="1" applyFont="1" applyBorder="1" applyAlignment="1">
      <alignment horizontal="center" vertical="center" wrapText="1"/>
    </xf>
    <xf numFmtId="49" fontId="21" fillId="0" borderId="5" xfId="4" applyNumberFormat="1" applyFont="1" applyFill="1" applyBorder="1" applyAlignment="1">
      <alignment horizontal="center" vertical="center" wrapText="1"/>
    </xf>
    <xf numFmtId="49" fontId="21" fillId="0" borderId="9" xfId="4" applyNumberFormat="1" applyFont="1" applyFill="1" applyBorder="1" applyAlignment="1">
      <alignment horizontal="center" vertical="center" wrapText="1"/>
    </xf>
    <xf numFmtId="0" fontId="28" fillId="8" borderId="4" xfId="0" applyFont="1" applyFill="1" applyBorder="1" applyAlignment="1">
      <alignment horizontal="left" vertical="top" wrapText="1"/>
    </xf>
    <xf numFmtId="0" fontId="28" fillId="10" borderId="6" xfId="0" applyFont="1" applyFill="1" applyBorder="1" applyAlignment="1">
      <alignment horizontal="center" vertical="top" wrapText="1"/>
    </xf>
    <xf numFmtId="0" fontId="28" fillId="10" borderId="8" xfId="0" applyFont="1" applyFill="1" applyBorder="1" applyAlignment="1">
      <alignment horizontal="center" vertical="top" wrapText="1"/>
    </xf>
    <xf numFmtId="4" fontId="9" fillId="0" borderId="6" xfId="5" applyNumberFormat="1" applyFont="1" applyFill="1" applyBorder="1" applyAlignment="1">
      <alignment horizontal="center" vertical="center" wrapText="1"/>
    </xf>
    <xf numFmtId="4" fontId="9" fillId="0" borderId="8" xfId="5" applyNumberFormat="1" applyFont="1" applyFill="1" applyBorder="1" applyAlignment="1">
      <alignment horizontal="center" vertical="center" wrapText="1"/>
    </xf>
    <xf numFmtId="4" fontId="9" fillId="0" borderId="6" xfId="5" applyNumberFormat="1" applyFont="1" applyBorder="1" applyAlignment="1">
      <alignment horizontal="center" vertical="center" wrapText="1"/>
    </xf>
    <xf numFmtId="4" fontId="9" fillId="0" borderId="8" xfId="5" applyNumberFormat="1" applyFont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right" wrapText="1"/>
    </xf>
    <xf numFmtId="0" fontId="8" fillId="0" borderId="11" xfId="4" applyFont="1" applyBorder="1" applyAlignment="1">
      <alignment horizontal="center" vertical="center" wrapText="1"/>
    </xf>
    <xf numFmtId="0" fontId="9" fillId="0" borderId="12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49" fontId="26" fillId="0" borderId="5" xfId="4" applyNumberFormat="1" applyFont="1" applyFill="1" applyBorder="1" applyAlignment="1">
      <alignment horizontal="center" vertical="center" wrapText="1"/>
    </xf>
    <xf numFmtId="49" fontId="26" fillId="0" borderId="9" xfId="4" applyNumberFormat="1" applyFont="1" applyFill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left" vertical="top" wrapText="1"/>
    </xf>
    <xf numFmtId="0" fontId="25" fillId="0" borderId="11" xfId="7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 wrapText="1"/>
    </xf>
    <xf numFmtId="49" fontId="32" fillId="0" borderId="10" xfId="0" applyNumberFormat="1" applyFont="1" applyFill="1" applyBorder="1" applyAlignment="1">
      <alignment horizontal="center" vertical="center" wrapText="1"/>
    </xf>
    <xf numFmtId="0" fontId="32" fillId="0" borderId="6" xfId="8" applyNumberFormat="1" applyFont="1" applyFill="1" applyBorder="1" applyAlignment="1">
      <alignment horizontal="center" vertical="center" wrapText="1"/>
    </xf>
    <xf numFmtId="0" fontId="32" fillId="0" borderId="8" xfId="8" applyNumberFormat="1" applyFont="1" applyFill="1" applyBorder="1" applyAlignment="1">
      <alignment horizontal="center" vertical="center" wrapText="1"/>
    </xf>
    <xf numFmtId="0" fontId="32" fillId="0" borderId="6" xfId="9" applyNumberFormat="1" applyFont="1" applyFill="1" applyBorder="1" applyAlignment="1">
      <alignment horizontal="center" vertical="center" wrapText="1"/>
    </xf>
    <xf numFmtId="0" fontId="32" fillId="0" borderId="8" xfId="9" applyNumberFormat="1" applyFont="1" applyFill="1" applyBorder="1" applyAlignment="1">
      <alignment horizontal="center" vertical="center" wrapText="1"/>
    </xf>
    <xf numFmtId="0" fontId="32" fillId="0" borderId="4" xfId="8" applyNumberFormat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49" fontId="32" fillId="0" borderId="4" xfId="0" applyNumberFormat="1" applyFont="1" applyFill="1" applyBorder="1" applyAlignment="1">
      <alignment horizontal="center" vertical="center" wrapText="1"/>
    </xf>
    <xf numFmtId="164" fontId="31" fillId="0" borderId="4" xfId="7" applyNumberFormat="1" applyFont="1" applyFill="1" applyBorder="1" applyAlignment="1">
      <alignment horizontal="center" vertical="center" wrapText="1"/>
    </xf>
    <xf numFmtId="165" fontId="31" fillId="0" borderId="4" xfId="7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</cellXfs>
  <cellStyles count="10">
    <cellStyle name="Обычный" xfId="0" builtinId="0"/>
    <cellStyle name="Обычный 2" xfId="7"/>
    <cellStyle name="Обычный 2 2 2" xfId="5"/>
    <cellStyle name="Обычный 4" xfId="2"/>
    <cellStyle name="Обычный 8" xfId="4"/>
    <cellStyle name="Обычный_Лист1" xfId="9"/>
    <cellStyle name="Обычный_Лист2" xfId="6"/>
    <cellStyle name="Обычный_Лист4" xfId="8"/>
    <cellStyle name="Обычный_основной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4"/>
  <sheetViews>
    <sheetView view="pageBreakPreview" zoomScale="110" zoomScaleNormal="100" zoomScaleSheetLayoutView="110" workbookViewId="0">
      <selection activeCell="L21" sqref="L21"/>
    </sheetView>
  </sheetViews>
  <sheetFormatPr defaultRowHeight="15.75" x14ac:dyDescent="0.2"/>
  <cols>
    <col min="1" max="1" width="9.33203125" style="36"/>
    <col min="2" max="2" width="42.33203125" style="36" customWidth="1"/>
    <col min="3" max="3" width="40" style="37" customWidth="1"/>
    <col min="4" max="4" width="14.6640625" style="20" customWidth="1"/>
    <col min="5" max="5" width="22" style="36" bestFit="1" customWidth="1"/>
    <col min="6" max="6" width="45.33203125" style="38" hidden="1" customWidth="1"/>
    <col min="7" max="7" width="10.1640625" style="35" bestFit="1" customWidth="1"/>
    <col min="8" max="8" width="11.83203125" style="36" bestFit="1" customWidth="1"/>
    <col min="9" max="257" width="9.33203125" style="36"/>
    <col min="258" max="258" width="42.33203125" style="36" customWidth="1"/>
    <col min="259" max="259" width="40" style="36" customWidth="1"/>
    <col min="260" max="260" width="14.6640625" style="36" customWidth="1"/>
    <col min="261" max="261" width="22" style="36" bestFit="1" customWidth="1"/>
    <col min="262" max="262" width="0" style="36" hidden="1" customWidth="1"/>
    <col min="263" max="263" width="10.1640625" style="36" bestFit="1" customWidth="1"/>
    <col min="264" max="264" width="11.83203125" style="36" bestFit="1" customWidth="1"/>
    <col min="265" max="513" width="9.33203125" style="36"/>
    <col min="514" max="514" width="42.33203125" style="36" customWidth="1"/>
    <col min="515" max="515" width="40" style="36" customWidth="1"/>
    <col min="516" max="516" width="14.6640625" style="36" customWidth="1"/>
    <col min="517" max="517" width="22" style="36" bestFit="1" customWidth="1"/>
    <col min="518" max="518" width="0" style="36" hidden="1" customWidth="1"/>
    <col min="519" max="519" width="10.1640625" style="36" bestFit="1" customWidth="1"/>
    <col min="520" max="520" width="11.83203125" style="36" bestFit="1" customWidth="1"/>
    <col min="521" max="769" width="9.33203125" style="36"/>
    <col min="770" max="770" width="42.33203125" style="36" customWidth="1"/>
    <col min="771" max="771" width="40" style="36" customWidth="1"/>
    <col min="772" max="772" width="14.6640625" style="36" customWidth="1"/>
    <col min="773" max="773" width="22" style="36" bestFit="1" customWidth="1"/>
    <col min="774" max="774" width="0" style="36" hidden="1" customWidth="1"/>
    <col min="775" max="775" width="10.1640625" style="36" bestFit="1" customWidth="1"/>
    <col min="776" max="776" width="11.83203125" style="36" bestFit="1" customWidth="1"/>
    <col min="777" max="1025" width="9.33203125" style="36"/>
    <col min="1026" max="1026" width="42.33203125" style="36" customWidth="1"/>
    <col min="1027" max="1027" width="40" style="36" customWidth="1"/>
    <col min="1028" max="1028" width="14.6640625" style="36" customWidth="1"/>
    <col min="1029" max="1029" width="22" style="36" bestFit="1" customWidth="1"/>
    <col min="1030" max="1030" width="0" style="36" hidden="1" customWidth="1"/>
    <col min="1031" max="1031" width="10.1640625" style="36" bestFit="1" customWidth="1"/>
    <col min="1032" max="1032" width="11.83203125" style="36" bestFit="1" customWidth="1"/>
    <col min="1033" max="1281" width="9.33203125" style="36"/>
    <col min="1282" max="1282" width="42.33203125" style="36" customWidth="1"/>
    <col min="1283" max="1283" width="40" style="36" customWidth="1"/>
    <col min="1284" max="1284" width="14.6640625" style="36" customWidth="1"/>
    <col min="1285" max="1285" width="22" style="36" bestFit="1" customWidth="1"/>
    <col min="1286" max="1286" width="0" style="36" hidden="1" customWidth="1"/>
    <col min="1287" max="1287" width="10.1640625" style="36" bestFit="1" customWidth="1"/>
    <col min="1288" max="1288" width="11.83203125" style="36" bestFit="1" customWidth="1"/>
    <col min="1289" max="1537" width="9.33203125" style="36"/>
    <col min="1538" max="1538" width="42.33203125" style="36" customWidth="1"/>
    <col min="1539" max="1539" width="40" style="36" customWidth="1"/>
    <col min="1540" max="1540" width="14.6640625" style="36" customWidth="1"/>
    <col min="1541" max="1541" width="22" style="36" bestFit="1" customWidth="1"/>
    <col min="1542" max="1542" width="0" style="36" hidden="1" customWidth="1"/>
    <col min="1543" max="1543" width="10.1640625" style="36" bestFit="1" customWidth="1"/>
    <col min="1544" max="1544" width="11.83203125" style="36" bestFit="1" customWidth="1"/>
    <col min="1545" max="1793" width="9.33203125" style="36"/>
    <col min="1794" max="1794" width="42.33203125" style="36" customWidth="1"/>
    <col min="1795" max="1795" width="40" style="36" customWidth="1"/>
    <col min="1796" max="1796" width="14.6640625" style="36" customWidth="1"/>
    <col min="1797" max="1797" width="22" style="36" bestFit="1" customWidth="1"/>
    <col min="1798" max="1798" width="0" style="36" hidden="1" customWidth="1"/>
    <col min="1799" max="1799" width="10.1640625" style="36" bestFit="1" customWidth="1"/>
    <col min="1800" max="1800" width="11.83203125" style="36" bestFit="1" customWidth="1"/>
    <col min="1801" max="2049" width="9.33203125" style="36"/>
    <col min="2050" max="2050" width="42.33203125" style="36" customWidth="1"/>
    <col min="2051" max="2051" width="40" style="36" customWidth="1"/>
    <col min="2052" max="2052" width="14.6640625" style="36" customWidth="1"/>
    <col min="2053" max="2053" width="22" style="36" bestFit="1" customWidth="1"/>
    <col min="2054" max="2054" width="0" style="36" hidden="1" customWidth="1"/>
    <col min="2055" max="2055" width="10.1640625" style="36" bestFit="1" customWidth="1"/>
    <col min="2056" max="2056" width="11.83203125" style="36" bestFit="1" customWidth="1"/>
    <col min="2057" max="2305" width="9.33203125" style="36"/>
    <col min="2306" max="2306" width="42.33203125" style="36" customWidth="1"/>
    <col min="2307" max="2307" width="40" style="36" customWidth="1"/>
    <col min="2308" max="2308" width="14.6640625" style="36" customWidth="1"/>
    <col min="2309" max="2309" width="22" style="36" bestFit="1" customWidth="1"/>
    <col min="2310" max="2310" width="0" style="36" hidden="1" customWidth="1"/>
    <col min="2311" max="2311" width="10.1640625" style="36" bestFit="1" customWidth="1"/>
    <col min="2312" max="2312" width="11.83203125" style="36" bestFit="1" customWidth="1"/>
    <col min="2313" max="2561" width="9.33203125" style="36"/>
    <col min="2562" max="2562" width="42.33203125" style="36" customWidth="1"/>
    <col min="2563" max="2563" width="40" style="36" customWidth="1"/>
    <col min="2564" max="2564" width="14.6640625" style="36" customWidth="1"/>
    <col min="2565" max="2565" width="22" style="36" bestFit="1" customWidth="1"/>
    <col min="2566" max="2566" width="0" style="36" hidden="1" customWidth="1"/>
    <col min="2567" max="2567" width="10.1640625" style="36" bestFit="1" customWidth="1"/>
    <col min="2568" max="2568" width="11.83203125" style="36" bestFit="1" customWidth="1"/>
    <col min="2569" max="2817" width="9.33203125" style="36"/>
    <col min="2818" max="2818" width="42.33203125" style="36" customWidth="1"/>
    <col min="2819" max="2819" width="40" style="36" customWidth="1"/>
    <col min="2820" max="2820" width="14.6640625" style="36" customWidth="1"/>
    <col min="2821" max="2821" width="22" style="36" bestFit="1" customWidth="1"/>
    <col min="2822" max="2822" width="0" style="36" hidden="1" customWidth="1"/>
    <col min="2823" max="2823" width="10.1640625" style="36" bestFit="1" customWidth="1"/>
    <col min="2824" max="2824" width="11.83203125" style="36" bestFit="1" customWidth="1"/>
    <col min="2825" max="3073" width="9.33203125" style="36"/>
    <col min="3074" max="3074" width="42.33203125" style="36" customWidth="1"/>
    <col min="3075" max="3075" width="40" style="36" customWidth="1"/>
    <col min="3076" max="3076" width="14.6640625" style="36" customWidth="1"/>
    <col min="3077" max="3077" width="22" style="36" bestFit="1" customWidth="1"/>
    <col min="3078" max="3078" width="0" style="36" hidden="1" customWidth="1"/>
    <col min="3079" max="3079" width="10.1640625" style="36" bestFit="1" customWidth="1"/>
    <col min="3080" max="3080" width="11.83203125" style="36" bestFit="1" customWidth="1"/>
    <col min="3081" max="3329" width="9.33203125" style="36"/>
    <col min="3330" max="3330" width="42.33203125" style="36" customWidth="1"/>
    <col min="3331" max="3331" width="40" style="36" customWidth="1"/>
    <col min="3332" max="3332" width="14.6640625" style="36" customWidth="1"/>
    <col min="3333" max="3333" width="22" style="36" bestFit="1" customWidth="1"/>
    <col min="3334" max="3334" width="0" style="36" hidden="1" customWidth="1"/>
    <col min="3335" max="3335" width="10.1640625" style="36" bestFit="1" customWidth="1"/>
    <col min="3336" max="3336" width="11.83203125" style="36" bestFit="1" customWidth="1"/>
    <col min="3337" max="3585" width="9.33203125" style="36"/>
    <col min="3586" max="3586" width="42.33203125" style="36" customWidth="1"/>
    <col min="3587" max="3587" width="40" style="36" customWidth="1"/>
    <col min="3588" max="3588" width="14.6640625" style="36" customWidth="1"/>
    <col min="3589" max="3589" width="22" style="36" bestFit="1" customWidth="1"/>
    <col min="3590" max="3590" width="0" style="36" hidden="1" customWidth="1"/>
    <col min="3591" max="3591" width="10.1640625" style="36" bestFit="1" customWidth="1"/>
    <col min="3592" max="3592" width="11.83203125" style="36" bestFit="1" customWidth="1"/>
    <col min="3593" max="3841" width="9.33203125" style="36"/>
    <col min="3842" max="3842" width="42.33203125" style="36" customWidth="1"/>
    <col min="3843" max="3843" width="40" style="36" customWidth="1"/>
    <col min="3844" max="3844" width="14.6640625" style="36" customWidth="1"/>
    <col min="3845" max="3845" width="22" style="36" bestFit="1" customWidth="1"/>
    <col min="3846" max="3846" width="0" style="36" hidden="1" customWidth="1"/>
    <col min="3847" max="3847" width="10.1640625" style="36" bestFit="1" customWidth="1"/>
    <col min="3848" max="3848" width="11.83203125" style="36" bestFit="1" customWidth="1"/>
    <col min="3849" max="4097" width="9.33203125" style="36"/>
    <col min="4098" max="4098" width="42.33203125" style="36" customWidth="1"/>
    <col min="4099" max="4099" width="40" style="36" customWidth="1"/>
    <col min="4100" max="4100" width="14.6640625" style="36" customWidth="1"/>
    <col min="4101" max="4101" width="22" style="36" bestFit="1" customWidth="1"/>
    <col min="4102" max="4102" width="0" style="36" hidden="1" customWidth="1"/>
    <col min="4103" max="4103" width="10.1640625" style="36" bestFit="1" customWidth="1"/>
    <col min="4104" max="4104" width="11.83203125" style="36" bestFit="1" customWidth="1"/>
    <col min="4105" max="4353" width="9.33203125" style="36"/>
    <col min="4354" max="4354" width="42.33203125" style="36" customWidth="1"/>
    <col min="4355" max="4355" width="40" style="36" customWidth="1"/>
    <col min="4356" max="4356" width="14.6640625" style="36" customWidth="1"/>
    <col min="4357" max="4357" width="22" style="36" bestFit="1" customWidth="1"/>
    <col min="4358" max="4358" width="0" style="36" hidden="1" customWidth="1"/>
    <col min="4359" max="4359" width="10.1640625" style="36" bestFit="1" customWidth="1"/>
    <col min="4360" max="4360" width="11.83203125" style="36" bestFit="1" customWidth="1"/>
    <col min="4361" max="4609" width="9.33203125" style="36"/>
    <col min="4610" max="4610" width="42.33203125" style="36" customWidth="1"/>
    <col min="4611" max="4611" width="40" style="36" customWidth="1"/>
    <col min="4612" max="4612" width="14.6640625" style="36" customWidth="1"/>
    <col min="4613" max="4613" width="22" style="36" bestFit="1" customWidth="1"/>
    <col min="4614" max="4614" width="0" style="36" hidden="1" customWidth="1"/>
    <col min="4615" max="4615" width="10.1640625" style="36" bestFit="1" customWidth="1"/>
    <col min="4616" max="4616" width="11.83203125" style="36" bestFit="1" customWidth="1"/>
    <col min="4617" max="4865" width="9.33203125" style="36"/>
    <col min="4866" max="4866" width="42.33203125" style="36" customWidth="1"/>
    <col min="4867" max="4867" width="40" style="36" customWidth="1"/>
    <col min="4868" max="4868" width="14.6640625" style="36" customWidth="1"/>
    <col min="4869" max="4869" width="22" style="36" bestFit="1" customWidth="1"/>
    <col min="4870" max="4870" width="0" style="36" hidden="1" customWidth="1"/>
    <col min="4871" max="4871" width="10.1640625" style="36" bestFit="1" customWidth="1"/>
    <col min="4872" max="4872" width="11.83203125" style="36" bestFit="1" customWidth="1"/>
    <col min="4873" max="5121" width="9.33203125" style="36"/>
    <col min="5122" max="5122" width="42.33203125" style="36" customWidth="1"/>
    <col min="5123" max="5123" width="40" style="36" customWidth="1"/>
    <col min="5124" max="5124" width="14.6640625" style="36" customWidth="1"/>
    <col min="5125" max="5125" width="22" style="36" bestFit="1" customWidth="1"/>
    <col min="5126" max="5126" width="0" style="36" hidden="1" customWidth="1"/>
    <col min="5127" max="5127" width="10.1640625" style="36" bestFit="1" customWidth="1"/>
    <col min="5128" max="5128" width="11.83203125" style="36" bestFit="1" customWidth="1"/>
    <col min="5129" max="5377" width="9.33203125" style="36"/>
    <col min="5378" max="5378" width="42.33203125" style="36" customWidth="1"/>
    <col min="5379" max="5379" width="40" style="36" customWidth="1"/>
    <col min="5380" max="5380" width="14.6640625" style="36" customWidth="1"/>
    <col min="5381" max="5381" width="22" style="36" bestFit="1" customWidth="1"/>
    <col min="5382" max="5382" width="0" style="36" hidden="1" customWidth="1"/>
    <col min="5383" max="5383" width="10.1640625" style="36" bestFit="1" customWidth="1"/>
    <col min="5384" max="5384" width="11.83203125" style="36" bestFit="1" customWidth="1"/>
    <col min="5385" max="5633" width="9.33203125" style="36"/>
    <col min="5634" max="5634" width="42.33203125" style="36" customWidth="1"/>
    <col min="5635" max="5635" width="40" style="36" customWidth="1"/>
    <col min="5636" max="5636" width="14.6640625" style="36" customWidth="1"/>
    <col min="5637" max="5637" width="22" style="36" bestFit="1" customWidth="1"/>
    <col min="5638" max="5638" width="0" style="36" hidden="1" customWidth="1"/>
    <col min="5639" max="5639" width="10.1640625" style="36" bestFit="1" customWidth="1"/>
    <col min="5640" max="5640" width="11.83203125" style="36" bestFit="1" customWidth="1"/>
    <col min="5641" max="5889" width="9.33203125" style="36"/>
    <col min="5890" max="5890" width="42.33203125" style="36" customWidth="1"/>
    <col min="5891" max="5891" width="40" style="36" customWidth="1"/>
    <col min="5892" max="5892" width="14.6640625" style="36" customWidth="1"/>
    <col min="5893" max="5893" width="22" style="36" bestFit="1" customWidth="1"/>
    <col min="5894" max="5894" width="0" style="36" hidden="1" customWidth="1"/>
    <col min="5895" max="5895" width="10.1640625" style="36" bestFit="1" customWidth="1"/>
    <col min="5896" max="5896" width="11.83203125" style="36" bestFit="1" customWidth="1"/>
    <col min="5897" max="6145" width="9.33203125" style="36"/>
    <col min="6146" max="6146" width="42.33203125" style="36" customWidth="1"/>
    <col min="6147" max="6147" width="40" style="36" customWidth="1"/>
    <col min="6148" max="6148" width="14.6640625" style="36" customWidth="1"/>
    <col min="6149" max="6149" width="22" style="36" bestFit="1" customWidth="1"/>
    <col min="6150" max="6150" width="0" style="36" hidden="1" customWidth="1"/>
    <col min="6151" max="6151" width="10.1640625" style="36" bestFit="1" customWidth="1"/>
    <col min="6152" max="6152" width="11.83203125" style="36" bestFit="1" customWidth="1"/>
    <col min="6153" max="6401" width="9.33203125" style="36"/>
    <col min="6402" max="6402" width="42.33203125" style="36" customWidth="1"/>
    <col min="6403" max="6403" width="40" style="36" customWidth="1"/>
    <col min="6404" max="6404" width="14.6640625" style="36" customWidth="1"/>
    <col min="6405" max="6405" width="22" style="36" bestFit="1" customWidth="1"/>
    <col min="6406" max="6406" width="0" style="36" hidden="1" customWidth="1"/>
    <col min="6407" max="6407" width="10.1640625" style="36" bestFit="1" customWidth="1"/>
    <col min="6408" max="6408" width="11.83203125" style="36" bestFit="1" customWidth="1"/>
    <col min="6409" max="6657" width="9.33203125" style="36"/>
    <col min="6658" max="6658" width="42.33203125" style="36" customWidth="1"/>
    <col min="6659" max="6659" width="40" style="36" customWidth="1"/>
    <col min="6660" max="6660" width="14.6640625" style="36" customWidth="1"/>
    <col min="6661" max="6661" width="22" style="36" bestFit="1" customWidth="1"/>
    <col min="6662" max="6662" width="0" style="36" hidden="1" customWidth="1"/>
    <col min="6663" max="6663" width="10.1640625" style="36" bestFit="1" customWidth="1"/>
    <col min="6664" max="6664" width="11.83203125" style="36" bestFit="1" customWidth="1"/>
    <col min="6665" max="6913" width="9.33203125" style="36"/>
    <col min="6914" max="6914" width="42.33203125" style="36" customWidth="1"/>
    <col min="6915" max="6915" width="40" style="36" customWidth="1"/>
    <col min="6916" max="6916" width="14.6640625" style="36" customWidth="1"/>
    <col min="6917" max="6917" width="22" style="36" bestFit="1" customWidth="1"/>
    <col min="6918" max="6918" width="0" style="36" hidden="1" customWidth="1"/>
    <col min="6919" max="6919" width="10.1640625" style="36" bestFit="1" customWidth="1"/>
    <col min="6920" max="6920" width="11.83203125" style="36" bestFit="1" customWidth="1"/>
    <col min="6921" max="7169" width="9.33203125" style="36"/>
    <col min="7170" max="7170" width="42.33203125" style="36" customWidth="1"/>
    <col min="7171" max="7171" width="40" style="36" customWidth="1"/>
    <col min="7172" max="7172" width="14.6640625" style="36" customWidth="1"/>
    <col min="7173" max="7173" width="22" style="36" bestFit="1" customWidth="1"/>
    <col min="7174" max="7174" width="0" style="36" hidden="1" customWidth="1"/>
    <col min="7175" max="7175" width="10.1640625" style="36" bestFit="1" customWidth="1"/>
    <col min="7176" max="7176" width="11.83203125" style="36" bestFit="1" customWidth="1"/>
    <col min="7177" max="7425" width="9.33203125" style="36"/>
    <col min="7426" max="7426" width="42.33203125" style="36" customWidth="1"/>
    <col min="7427" max="7427" width="40" style="36" customWidth="1"/>
    <col min="7428" max="7428" width="14.6640625" style="36" customWidth="1"/>
    <col min="7429" max="7429" width="22" style="36" bestFit="1" customWidth="1"/>
    <col min="7430" max="7430" width="0" style="36" hidden="1" customWidth="1"/>
    <col min="7431" max="7431" width="10.1640625" style="36" bestFit="1" customWidth="1"/>
    <col min="7432" max="7432" width="11.83203125" style="36" bestFit="1" customWidth="1"/>
    <col min="7433" max="7681" width="9.33203125" style="36"/>
    <col min="7682" max="7682" width="42.33203125" style="36" customWidth="1"/>
    <col min="7683" max="7683" width="40" style="36" customWidth="1"/>
    <col min="7684" max="7684" width="14.6640625" style="36" customWidth="1"/>
    <col min="7685" max="7685" width="22" style="36" bestFit="1" customWidth="1"/>
    <col min="7686" max="7686" width="0" style="36" hidden="1" customWidth="1"/>
    <col min="7687" max="7687" width="10.1640625" style="36" bestFit="1" customWidth="1"/>
    <col min="7688" max="7688" width="11.83203125" style="36" bestFit="1" customWidth="1"/>
    <col min="7689" max="7937" width="9.33203125" style="36"/>
    <col min="7938" max="7938" width="42.33203125" style="36" customWidth="1"/>
    <col min="7939" max="7939" width="40" style="36" customWidth="1"/>
    <col min="7940" max="7940" width="14.6640625" style="36" customWidth="1"/>
    <col min="7941" max="7941" width="22" style="36" bestFit="1" customWidth="1"/>
    <col min="7942" max="7942" width="0" style="36" hidden="1" customWidth="1"/>
    <col min="7943" max="7943" width="10.1640625" style="36" bestFit="1" customWidth="1"/>
    <col min="7944" max="7944" width="11.83203125" style="36" bestFit="1" customWidth="1"/>
    <col min="7945" max="8193" width="9.33203125" style="36"/>
    <col min="8194" max="8194" width="42.33203125" style="36" customWidth="1"/>
    <col min="8195" max="8195" width="40" style="36" customWidth="1"/>
    <col min="8196" max="8196" width="14.6640625" style="36" customWidth="1"/>
    <col min="8197" max="8197" width="22" style="36" bestFit="1" customWidth="1"/>
    <col min="8198" max="8198" width="0" style="36" hidden="1" customWidth="1"/>
    <col min="8199" max="8199" width="10.1640625" style="36" bestFit="1" customWidth="1"/>
    <col min="8200" max="8200" width="11.83203125" style="36" bestFit="1" customWidth="1"/>
    <col min="8201" max="8449" width="9.33203125" style="36"/>
    <col min="8450" max="8450" width="42.33203125" style="36" customWidth="1"/>
    <col min="8451" max="8451" width="40" style="36" customWidth="1"/>
    <col min="8452" max="8452" width="14.6640625" style="36" customWidth="1"/>
    <col min="8453" max="8453" width="22" style="36" bestFit="1" customWidth="1"/>
    <col min="8454" max="8454" width="0" style="36" hidden="1" customWidth="1"/>
    <col min="8455" max="8455" width="10.1640625" style="36" bestFit="1" customWidth="1"/>
    <col min="8456" max="8456" width="11.83203125" style="36" bestFit="1" customWidth="1"/>
    <col min="8457" max="8705" width="9.33203125" style="36"/>
    <col min="8706" max="8706" width="42.33203125" style="36" customWidth="1"/>
    <col min="8707" max="8707" width="40" style="36" customWidth="1"/>
    <col min="8708" max="8708" width="14.6640625" style="36" customWidth="1"/>
    <col min="8709" max="8709" width="22" style="36" bestFit="1" customWidth="1"/>
    <col min="8710" max="8710" width="0" style="36" hidden="1" customWidth="1"/>
    <col min="8711" max="8711" width="10.1640625" style="36" bestFit="1" customWidth="1"/>
    <col min="8712" max="8712" width="11.83203125" style="36" bestFit="1" customWidth="1"/>
    <col min="8713" max="8961" width="9.33203125" style="36"/>
    <col min="8962" max="8962" width="42.33203125" style="36" customWidth="1"/>
    <col min="8963" max="8963" width="40" style="36" customWidth="1"/>
    <col min="8964" max="8964" width="14.6640625" style="36" customWidth="1"/>
    <col min="8965" max="8965" width="22" style="36" bestFit="1" customWidth="1"/>
    <col min="8966" max="8966" width="0" style="36" hidden="1" customWidth="1"/>
    <col min="8967" max="8967" width="10.1640625" style="36" bestFit="1" customWidth="1"/>
    <col min="8968" max="8968" width="11.83203125" style="36" bestFit="1" customWidth="1"/>
    <col min="8969" max="9217" width="9.33203125" style="36"/>
    <col min="9218" max="9218" width="42.33203125" style="36" customWidth="1"/>
    <col min="9219" max="9219" width="40" style="36" customWidth="1"/>
    <col min="9220" max="9220" width="14.6640625" style="36" customWidth="1"/>
    <col min="9221" max="9221" width="22" style="36" bestFit="1" customWidth="1"/>
    <col min="9222" max="9222" width="0" style="36" hidden="1" customWidth="1"/>
    <col min="9223" max="9223" width="10.1640625" style="36" bestFit="1" customWidth="1"/>
    <col min="9224" max="9224" width="11.83203125" style="36" bestFit="1" customWidth="1"/>
    <col min="9225" max="9473" width="9.33203125" style="36"/>
    <col min="9474" max="9474" width="42.33203125" style="36" customWidth="1"/>
    <col min="9475" max="9475" width="40" style="36" customWidth="1"/>
    <col min="9476" max="9476" width="14.6640625" style="36" customWidth="1"/>
    <col min="9477" max="9477" width="22" style="36" bestFit="1" customWidth="1"/>
    <col min="9478" max="9478" width="0" style="36" hidden="1" customWidth="1"/>
    <col min="9479" max="9479" width="10.1640625" style="36" bestFit="1" customWidth="1"/>
    <col min="9480" max="9480" width="11.83203125" style="36" bestFit="1" customWidth="1"/>
    <col min="9481" max="9729" width="9.33203125" style="36"/>
    <col min="9730" max="9730" width="42.33203125" style="36" customWidth="1"/>
    <col min="9731" max="9731" width="40" style="36" customWidth="1"/>
    <col min="9732" max="9732" width="14.6640625" style="36" customWidth="1"/>
    <col min="9733" max="9733" width="22" style="36" bestFit="1" customWidth="1"/>
    <col min="9734" max="9734" width="0" style="36" hidden="1" customWidth="1"/>
    <col min="9735" max="9735" width="10.1640625" style="36" bestFit="1" customWidth="1"/>
    <col min="9736" max="9736" width="11.83203125" style="36" bestFit="1" customWidth="1"/>
    <col min="9737" max="9985" width="9.33203125" style="36"/>
    <col min="9986" max="9986" width="42.33203125" style="36" customWidth="1"/>
    <col min="9987" max="9987" width="40" style="36" customWidth="1"/>
    <col min="9988" max="9988" width="14.6640625" style="36" customWidth="1"/>
    <col min="9989" max="9989" width="22" style="36" bestFit="1" customWidth="1"/>
    <col min="9990" max="9990" width="0" style="36" hidden="1" customWidth="1"/>
    <col min="9991" max="9991" width="10.1640625" style="36" bestFit="1" customWidth="1"/>
    <col min="9992" max="9992" width="11.83203125" style="36" bestFit="1" customWidth="1"/>
    <col min="9993" max="10241" width="9.33203125" style="36"/>
    <col min="10242" max="10242" width="42.33203125" style="36" customWidth="1"/>
    <col min="10243" max="10243" width="40" style="36" customWidth="1"/>
    <col min="10244" max="10244" width="14.6640625" style="36" customWidth="1"/>
    <col min="10245" max="10245" width="22" style="36" bestFit="1" customWidth="1"/>
    <col min="10246" max="10246" width="0" style="36" hidden="1" customWidth="1"/>
    <col min="10247" max="10247" width="10.1640625" style="36" bestFit="1" customWidth="1"/>
    <col min="10248" max="10248" width="11.83203125" style="36" bestFit="1" customWidth="1"/>
    <col min="10249" max="10497" width="9.33203125" style="36"/>
    <col min="10498" max="10498" width="42.33203125" style="36" customWidth="1"/>
    <col min="10499" max="10499" width="40" style="36" customWidth="1"/>
    <col min="10500" max="10500" width="14.6640625" style="36" customWidth="1"/>
    <col min="10501" max="10501" width="22" style="36" bestFit="1" customWidth="1"/>
    <col min="10502" max="10502" width="0" style="36" hidden="1" customWidth="1"/>
    <col min="10503" max="10503" width="10.1640625" style="36" bestFit="1" customWidth="1"/>
    <col min="10504" max="10504" width="11.83203125" style="36" bestFit="1" customWidth="1"/>
    <col min="10505" max="10753" width="9.33203125" style="36"/>
    <col min="10754" max="10754" width="42.33203125" style="36" customWidth="1"/>
    <col min="10755" max="10755" width="40" style="36" customWidth="1"/>
    <col min="10756" max="10756" width="14.6640625" style="36" customWidth="1"/>
    <col min="10757" max="10757" width="22" style="36" bestFit="1" customWidth="1"/>
    <col min="10758" max="10758" width="0" style="36" hidden="1" customWidth="1"/>
    <col min="10759" max="10759" width="10.1640625" style="36" bestFit="1" customWidth="1"/>
    <col min="10760" max="10760" width="11.83203125" style="36" bestFit="1" customWidth="1"/>
    <col min="10761" max="11009" width="9.33203125" style="36"/>
    <col min="11010" max="11010" width="42.33203125" style="36" customWidth="1"/>
    <col min="11011" max="11011" width="40" style="36" customWidth="1"/>
    <col min="11012" max="11012" width="14.6640625" style="36" customWidth="1"/>
    <col min="11013" max="11013" width="22" style="36" bestFit="1" customWidth="1"/>
    <col min="11014" max="11014" width="0" style="36" hidden="1" customWidth="1"/>
    <col min="11015" max="11015" width="10.1640625" style="36" bestFit="1" customWidth="1"/>
    <col min="11016" max="11016" width="11.83203125" style="36" bestFit="1" customWidth="1"/>
    <col min="11017" max="11265" width="9.33203125" style="36"/>
    <col min="11266" max="11266" width="42.33203125" style="36" customWidth="1"/>
    <col min="11267" max="11267" width="40" style="36" customWidth="1"/>
    <col min="11268" max="11268" width="14.6640625" style="36" customWidth="1"/>
    <col min="11269" max="11269" width="22" style="36" bestFit="1" customWidth="1"/>
    <col min="11270" max="11270" width="0" style="36" hidden="1" customWidth="1"/>
    <col min="11271" max="11271" width="10.1640625" style="36" bestFit="1" customWidth="1"/>
    <col min="11272" max="11272" width="11.83203125" style="36" bestFit="1" customWidth="1"/>
    <col min="11273" max="11521" width="9.33203125" style="36"/>
    <col min="11522" max="11522" width="42.33203125" style="36" customWidth="1"/>
    <col min="11523" max="11523" width="40" style="36" customWidth="1"/>
    <col min="11524" max="11524" width="14.6640625" style="36" customWidth="1"/>
    <col min="11525" max="11525" width="22" style="36" bestFit="1" customWidth="1"/>
    <col min="11526" max="11526" width="0" style="36" hidden="1" customWidth="1"/>
    <col min="11527" max="11527" width="10.1640625" style="36" bestFit="1" customWidth="1"/>
    <col min="11528" max="11528" width="11.83203125" style="36" bestFit="1" customWidth="1"/>
    <col min="11529" max="11777" width="9.33203125" style="36"/>
    <col min="11778" max="11778" width="42.33203125" style="36" customWidth="1"/>
    <col min="11779" max="11779" width="40" style="36" customWidth="1"/>
    <col min="11780" max="11780" width="14.6640625" style="36" customWidth="1"/>
    <col min="11781" max="11781" width="22" style="36" bestFit="1" customWidth="1"/>
    <col min="11782" max="11782" width="0" style="36" hidden="1" customWidth="1"/>
    <col min="11783" max="11783" width="10.1640625" style="36" bestFit="1" customWidth="1"/>
    <col min="11784" max="11784" width="11.83203125" style="36" bestFit="1" customWidth="1"/>
    <col min="11785" max="12033" width="9.33203125" style="36"/>
    <col min="12034" max="12034" width="42.33203125" style="36" customWidth="1"/>
    <col min="12035" max="12035" width="40" style="36" customWidth="1"/>
    <col min="12036" max="12036" width="14.6640625" style="36" customWidth="1"/>
    <col min="12037" max="12037" width="22" style="36" bestFit="1" customWidth="1"/>
    <col min="12038" max="12038" width="0" style="36" hidden="1" customWidth="1"/>
    <col min="12039" max="12039" width="10.1640625" style="36" bestFit="1" customWidth="1"/>
    <col min="12040" max="12040" width="11.83203125" style="36" bestFit="1" customWidth="1"/>
    <col min="12041" max="12289" width="9.33203125" style="36"/>
    <col min="12290" max="12290" width="42.33203125" style="36" customWidth="1"/>
    <col min="12291" max="12291" width="40" style="36" customWidth="1"/>
    <col min="12292" max="12292" width="14.6640625" style="36" customWidth="1"/>
    <col min="12293" max="12293" width="22" style="36" bestFit="1" customWidth="1"/>
    <col min="12294" max="12294" width="0" style="36" hidden="1" customWidth="1"/>
    <col min="12295" max="12295" width="10.1640625" style="36" bestFit="1" customWidth="1"/>
    <col min="12296" max="12296" width="11.83203125" style="36" bestFit="1" customWidth="1"/>
    <col min="12297" max="12545" width="9.33203125" style="36"/>
    <col min="12546" max="12546" width="42.33203125" style="36" customWidth="1"/>
    <col min="12547" max="12547" width="40" style="36" customWidth="1"/>
    <col min="12548" max="12548" width="14.6640625" style="36" customWidth="1"/>
    <col min="12549" max="12549" width="22" style="36" bestFit="1" customWidth="1"/>
    <col min="12550" max="12550" width="0" style="36" hidden="1" customWidth="1"/>
    <col min="12551" max="12551" width="10.1640625" style="36" bestFit="1" customWidth="1"/>
    <col min="12552" max="12552" width="11.83203125" style="36" bestFit="1" customWidth="1"/>
    <col min="12553" max="12801" width="9.33203125" style="36"/>
    <col min="12802" max="12802" width="42.33203125" style="36" customWidth="1"/>
    <col min="12803" max="12803" width="40" style="36" customWidth="1"/>
    <col min="12804" max="12804" width="14.6640625" style="36" customWidth="1"/>
    <col min="12805" max="12805" width="22" style="36" bestFit="1" customWidth="1"/>
    <col min="12806" max="12806" width="0" style="36" hidden="1" customWidth="1"/>
    <col min="12807" max="12807" width="10.1640625" style="36" bestFit="1" customWidth="1"/>
    <col min="12808" max="12808" width="11.83203125" style="36" bestFit="1" customWidth="1"/>
    <col min="12809" max="13057" width="9.33203125" style="36"/>
    <col min="13058" max="13058" width="42.33203125" style="36" customWidth="1"/>
    <col min="13059" max="13059" width="40" style="36" customWidth="1"/>
    <col min="13060" max="13060" width="14.6640625" style="36" customWidth="1"/>
    <col min="13061" max="13061" width="22" style="36" bestFit="1" customWidth="1"/>
    <col min="13062" max="13062" width="0" style="36" hidden="1" customWidth="1"/>
    <col min="13063" max="13063" width="10.1640625" style="36" bestFit="1" customWidth="1"/>
    <col min="13064" max="13064" width="11.83203125" style="36" bestFit="1" customWidth="1"/>
    <col min="13065" max="13313" width="9.33203125" style="36"/>
    <col min="13314" max="13314" width="42.33203125" style="36" customWidth="1"/>
    <col min="13315" max="13315" width="40" style="36" customWidth="1"/>
    <col min="13316" max="13316" width="14.6640625" style="36" customWidth="1"/>
    <col min="13317" max="13317" width="22" style="36" bestFit="1" customWidth="1"/>
    <col min="13318" max="13318" width="0" style="36" hidden="1" customWidth="1"/>
    <col min="13319" max="13319" width="10.1640625" style="36" bestFit="1" customWidth="1"/>
    <col min="13320" max="13320" width="11.83203125" style="36" bestFit="1" customWidth="1"/>
    <col min="13321" max="13569" width="9.33203125" style="36"/>
    <col min="13570" max="13570" width="42.33203125" style="36" customWidth="1"/>
    <col min="13571" max="13571" width="40" style="36" customWidth="1"/>
    <col min="13572" max="13572" width="14.6640625" style="36" customWidth="1"/>
    <col min="13573" max="13573" width="22" style="36" bestFit="1" customWidth="1"/>
    <col min="13574" max="13574" width="0" style="36" hidden="1" customWidth="1"/>
    <col min="13575" max="13575" width="10.1640625" style="36" bestFit="1" customWidth="1"/>
    <col min="13576" max="13576" width="11.83203125" style="36" bestFit="1" customWidth="1"/>
    <col min="13577" max="13825" width="9.33203125" style="36"/>
    <col min="13826" max="13826" width="42.33203125" style="36" customWidth="1"/>
    <col min="13827" max="13827" width="40" style="36" customWidth="1"/>
    <col min="13828" max="13828" width="14.6640625" style="36" customWidth="1"/>
    <col min="13829" max="13829" width="22" style="36" bestFit="1" customWidth="1"/>
    <col min="13830" max="13830" width="0" style="36" hidden="1" customWidth="1"/>
    <col min="13831" max="13831" width="10.1640625" style="36" bestFit="1" customWidth="1"/>
    <col min="13832" max="13832" width="11.83203125" style="36" bestFit="1" customWidth="1"/>
    <col min="13833" max="14081" width="9.33203125" style="36"/>
    <col min="14082" max="14082" width="42.33203125" style="36" customWidth="1"/>
    <col min="14083" max="14083" width="40" style="36" customWidth="1"/>
    <col min="14084" max="14084" width="14.6640625" style="36" customWidth="1"/>
    <col min="14085" max="14085" width="22" style="36" bestFit="1" customWidth="1"/>
    <col min="14086" max="14086" width="0" style="36" hidden="1" customWidth="1"/>
    <col min="14087" max="14087" width="10.1640625" style="36" bestFit="1" customWidth="1"/>
    <col min="14088" max="14088" width="11.83203125" style="36" bestFit="1" customWidth="1"/>
    <col min="14089" max="14337" width="9.33203125" style="36"/>
    <col min="14338" max="14338" width="42.33203125" style="36" customWidth="1"/>
    <col min="14339" max="14339" width="40" style="36" customWidth="1"/>
    <col min="14340" max="14340" width="14.6640625" style="36" customWidth="1"/>
    <col min="14341" max="14341" width="22" style="36" bestFit="1" customWidth="1"/>
    <col min="14342" max="14342" width="0" style="36" hidden="1" customWidth="1"/>
    <col min="14343" max="14343" width="10.1640625" style="36" bestFit="1" customWidth="1"/>
    <col min="14344" max="14344" width="11.83203125" style="36" bestFit="1" customWidth="1"/>
    <col min="14345" max="14593" width="9.33203125" style="36"/>
    <col min="14594" max="14594" width="42.33203125" style="36" customWidth="1"/>
    <col min="14595" max="14595" width="40" style="36" customWidth="1"/>
    <col min="14596" max="14596" width="14.6640625" style="36" customWidth="1"/>
    <col min="14597" max="14597" width="22" style="36" bestFit="1" customWidth="1"/>
    <col min="14598" max="14598" width="0" style="36" hidden="1" customWidth="1"/>
    <col min="14599" max="14599" width="10.1640625" style="36" bestFit="1" customWidth="1"/>
    <col min="14600" max="14600" width="11.83203125" style="36" bestFit="1" customWidth="1"/>
    <col min="14601" max="14849" width="9.33203125" style="36"/>
    <col min="14850" max="14850" width="42.33203125" style="36" customWidth="1"/>
    <col min="14851" max="14851" width="40" style="36" customWidth="1"/>
    <col min="14852" max="14852" width="14.6640625" style="36" customWidth="1"/>
    <col min="14853" max="14853" width="22" style="36" bestFit="1" customWidth="1"/>
    <col min="14854" max="14854" width="0" style="36" hidden="1" customWidth="1"/>
    <col min="14855" max="14855" width="10.1640625" style="36" bestFit="1" customWidth="1"/>
    <col min="14856" max="14856" width="11.83203125" style="36" bestFit="1" customWidth="1"/>
    <col min="14857" max="15105" width="9.33203125" style="36"/>
    <col min="15106" max="15106" width="42.33203125" style="36" customWidth="1"/>
    <col min="15107" max="15107" width="40" style="36" customWidth="1"/>
    <col min="15108" max="15108" width="14.6640625" style="36" customWidth="1"/>
    <col min="15109" max="15109" width="22" style="36" bestFit="1" customWidth="1"/>
    <col min="15110" max="15110" width="0" style="36" hidden="1" customWidth="1"/>
    <col min="15111" max="15111" width="10.1640625" style="36" bestFit="1" customWidth="1"/>
    <col min="15112" max="15112" width="11.83203125" style="36" bestFit="1" customWidth="1"/>
    <col min="15113" max="15361" width="9.33203125" style="36"/>
    <col min="15362" max="15362" width="42.33203125" style="36" customWidth="1"/>
    <col min="15363" max="15363" width="40" style="36" customWidth="1"/>
    <col min="15364" max="15364" width="14.6640625" style="36" customWidth="1"/>
    <col min="15365" max="15365" width="22" style="36" bestFit="1" customWidth="1"/>
    <col min="15366" max="15366" width="0" style="36" hidden="1" customWidth="1"/>
    <col min="15367" max="15367" width="10.1640625" style="36" bestFit="1" customWidth="1"/>
    <col min="15368" max="15368" width="11.83203125" style="36" bestFit="1" customWidth="1"/>
    <col min="15369" max="15617" width="9.33203125" style="36"/>
    <col min="15618" max="15618" width="42.33203125" style="36" customWidth="1"/>
    <col min="15619" max="15619" width="40" style="36" customWidth="1"/>
    <col min="15620" max="15620" width="14.6640625" style="36" customWidth="1"/>
    <col min="15621" max="15621" width="22" style="36" bestFit="1" customWidth="1"/>
    <col min="15622" max="15622" width="0" style="36" hidden="1" customWidth="1"/>
    <col min="15623" max="15623" width="10.1640625" style="36" bestFit="1" customWidth="1"/>
    <col min="15624" max="15624" width="11.83203125" style="36" bestFit="1" customWidth="1"/>
    <col min="15625" max="15873" width="9.33203125" style="36"/>
    <col min="15874" max="15874" width="42.33203125" style="36" customWidth="1"/>
    <col min="15875" max="15875" width="40" style="36" customWidth="1"/>
    <col min="15876" max="15876" width="14.6640625" style="36" customWidth="1"/>
    <col min="15877" max="15877" width="22" style="36" bestFit="1" customWidth="1"/>
    <col min="15878" max="15878" width="0" style="36" hidden="1" customWidth="1"/>
    <col min="15879" max="15879" width="10.1640625" style="36" bestFit="1" customWidth="1"/>
    <col min="15880" max="15880" width="11.83203125" style="36" bestFit="1" customWidth="1"/>
    <col min="15881" max="16129" width="9.33203125" style="36"/>
    <col min="16130" max="16130" width="42.33203125" style="36" customWidth="1"/>
    <col min="16131" max="16131" width="40" style="36" customWidth="1"/>
    <col min="16132" max="16132" width="14.6640625" style="36" customWidth="1"/>
    <col min="16133" max="16133" width="22" style="36" bestFit="1" customWidth="1"/>
    <col min="16134" max="16134" width="0" style="36" hidden="1" customWidth="1"/>
    <col min="16135" max="16135" width="10.1640625" style="36" bestFit="1" customWidth="1"/>
    <col min="16136" max="16136" width="11.83203125" style="36" bestFit="1" customWidth="1"/>
    <col min="16137" max="16384" width="9.33203125" style="36"/>
  </cols>
  <sheetData>
    <row r="1" spans="1:7" ht="53.25" customHeight="1" x14ac:dyDescent="0.2">
      <c r="D1" s="215" t="s">
        <v>458</v>
      </c>
      <c r="E1" s="215"/>
      <c r="F1" s="215"/>
      <c r="G1" s="215"/>
    </row>
    <row r="2" spans="1:7" s="20" customFormat="1" ht="58.5" customHeight="1" x14ac:dyDescent="0.3">
      <c r="B2" s="166" t="s">
        <v>270</v>
      </c>
      <c r="C2" s="166"/>
      <c r="D2" s="166"/>
      <c r="E2" s="166"/>
      <c r="F2" s="166"/>
      <c r="G2" s="166"/>
    </row>
    <row r="3" spans="1:7" s="20" customFormat="1" x14ac:dyDescent="0.2">
      <c r="A3" s="167" t="s">
        <v>271</v>
      </c>
      <c r="B3" s="169" t="s">
        <v>1</v>
      </c>
      <c r="C3" s="171" t="s">
        <v>272</v>
      </c>
      <c r="D3" s="172" t="s">
        <v>273</v>
      </c>
      <c r="E3" s="173" t="s">
        <v>274</v>
      </c>
      <c r="F3" s="174"/>
      <c r="G3" s="175"/>
    </row>
    <row r="4" spans="1:7" s="20" customFormat="1" ht="24" customHeight="1" x14ac:dyDescent="0.2">
      <c r="A4" s="168"/>
      <c r="B4" s="170"/>
      <c r="C4" s="171"/>
      <c r="D4" s="172"/>
      <c r="E4" s="21" t="s">
        <v>275</v>
      </c>
      <c r="F4" s="22" t="s">
        <v>276</v>
      </c>
      <c r="G4" s="43" t="s">
        <v>277</v>
      </c>
    </row>
    <row r="5" spans="1:7" s="20" customFormat="1" x14ac:dyDescent="0.2">
      <c r="A5" s="167">
        <v>560264</v>
      </c>
      <c r="B5" s="167" t="s">
        <v>3</v>
      </c>
      <c r="C5" s="182" t="s">
        <v>278</v>
      </c>
      <c r="D5" s="25">
        <v>20</v>
      </c>
      <c r="E5" s="23">
        <f>G5*F5</f>
        <v>27946806.800000001</v>
      </c>
      <c r="F5" s="23">
        <v>698670.17</v>
      </c>
      <c r="G5" s="44">
        <v>40</v>
      </c>
    </row>
    <row r="6" spans="1:7" s="20" customFormat="1" x14ac:dyDescent="0.2">
      <c r="A6" s="179"/>
      <c r="B6" s="179"/>
      <c r="C6" s="182"/>
      <c r="D6" s="25">
        <v>19</v>
      </c>
      <c r="E6" s="23">
        <f>G6*F6</f>
        <v>4708005.3999999994</v>
      </c>
      <c r="F6" s="23">
        <v>336286.1</v>
      </c>
      <c r="G6" s="44">
        <v>14</v>
      </c>
    </row>
    <row r="7" spans="1:7" s="20" customFormat="1" ht="31.5" x14ac:dyDescent="0.2">
      <c r="A7" s="180"/>
      <c r="B7" s="180"/>
      <c r="C7" s="150" t="s">
        <v>279</v>
      </c>
      <c r="D7" s="151"/>
      <c r="E7" s="152">
        <f>E5+E6</f>
        <v>32654812.199999999</v>
      </c>
      <c r="F7" s="24">
        <f>F5+F6</f>
        <v>1034956.27</v>
      </c>
      <c r="G7" s="153">
        <f>G5+G6</f>
        <v>54</v>
      </c>
    </row>
    <row r="8" spans="1:7" s="20" customFormat="1" x14ac:dyDescent="0.2">
      <c r="A8" s="179"/>
      <c r="B8" s="179"/>
      <c r="C8" s="183" t="s">
        <v>280</v>
      </c>
      <c r="D8" s="25">
        <v>79</v>
      </c>
      <c r="E8" s="23">
        <f>G8*F8</f>
        <v>63185853.350000001</v>
      </c>
      <c r="F8" s="23">
        <v>130280.11</v>
      </c>
      <c r="G8" s="44">
        <v>485</v>
      </c>
    </row>
    <row r="9" spans="1:7" s="20" customFormat="1" x14ac:dyDescent="0.2">
      <c r="A9" s="179"/>
      <c r="B9" s="179"/>
      <c r="C9" s="184"/>
      <c r="D9" s="25">
        <v>80</v>
      </c>
      <c r="E9" s="23">
        <f>G9*F9</f>
        <v>3868923</v>
      </c>
      <c r="F9" s="23">
        <v>193446.15</v>
      </c>
      <c r="G9" s="44">
        <v>20</v>
      </c>
    </row>
    <row r="10" spans="1:7" s="20" customFormat="1" x14ac:dyDescent="0.2">
      <c r="A10" s="180"/>
      <c r="B10" s="180"/>
      <c r="C10" s="150" t="s">
        <v>281</v>
      </c>
      <c r="D10" s="151"/>
      <c r="E10" s="152">
        <f>E8+E9</f>
        <v>67054776.350000001</v>
      </c>
      <c r="F10" s="24">
        <f>F8+F9</f>
        <v>323726.26</v>
      </c>
      <c r="G10" s="153">
        <f>G8+G9</f>
        <v>505</v>
      </c>
    </row>
    <row r="11" spans="1:7" s="20" customFormat="1" x14ac:dyDescent="0.2">
      <c r="A11" s="179"/>
      <c r="B11" s="179"/>
      <c r="C11" s="45" t="s">
        <v>282</v>
      </c>
      <c r="D11" s="25">
        <v>87</v>
      </c>
      <c r="E11" s="23">
        <f>G11*F11</f>
        <v>6944623.2800000003</v>
      </c>
      <c r="F11" s="23">
        <v>248022.26</v>
      </c>
      <c r="G11" s="44">
        <v>28</v>
      </c>
    </row>
    <row r="12" spans="1:7" s="20" customFormat="1" ht="31.5" x14ac:dyDescent="0.2">
      <c r="A12" s="180"/>
      <c r="B12" s="180"/>
      <c r="C12" s="150" t="s">
        <v>283</v>
      </c>
      <c r="D12" s="151"/>
      <c r="E12" s="152">
        <f>E11</f>
        <v>6944623.2800000003</v>
      </c>
      <c r="F12" s="24">
        <f>F11</f>
        <v>248022.26</v>
      </c>
      <c r="G12" s="153">
        <f>G11</f>
        <v>28</v>
      </c>
    </row>
    <row r="13" spans="1:7" s="20" customFormat="1" x14ac:dyDescent="0.2">
      <c r="A13" s="179"/>
      <c r="B13" s="179"/>
      <c r="C13" s="182" t="s">
        <v>284</v>
      </c>
      <c r="D13" s="25">
        <v>1</v>
      </c>
      <c r="E13" s="23">
        <f>G13*F13</f>
        <v>14253520.800000001</v>
      </c>
      <c r="F13" s="23">
        <v>178169.01</v>
      </c>
      <c r="G13" s="44">
        <v>80</v>
      </c>
    </row>
    <row r="14" spans="1:7" s="20" customFormat="1" x14ac:dyDescent="0.2">
      <c r="A14" s="179"/>
      <c r="B14" s="179"/>
      <c r="C14" s="182"/>
      <c r="D14" s="25">
        <v>2</v>
      </c>
      <c r="E14" s="23">
        <f>G14*F14</f>
        <v>6859188.75</v>
      </c>
      <c r="F14" s="46">
        <v>274367.55</v>
      </c>
      <c r="G14" s="44">
        <v>25</v>
      </c>
    </row>
    <row r="15" spans="1:7" s="20" customFormat="1" ht="31.5" x14ac:dyDescent="0.2">
      <c r="A15" s="180"/>
      <c r="B15" s="180"/>
      <c r="C15" s="150" t="s">
        <v>285</v>
      </c>
      <c r="D15" s="151"/>
      <c r="E15" s="152">
        <f>E13+E14</f>
        <v>21112709.550000001</v>
      </c>
      <c r="F15" s="24">
        <f>F13+F14</f>
        <v>452536.56</v>
      </c>
      <c r="G15" s="153">
        <f>G13+G14</f>
        <v>105</v>
      </c>
    </row>
    <row r="16" spans="1:7" s="20" customFormat="1" x14ac:dyDescent="0.2">
      <c r="A16" s="179"/>
      <c r="B16" s="179"/>
      <c r="C16" s="185" t="s">
        <v>286</v>
      </c>
      <c r="D16" s="25">
        <v>83</v>
      </c>
      <c r="E16" s="23">
        <f>G16*F16</f>
        <v>14743716.9</v>
      </c>
      <c r="F16" s="23">
        <v>223389.65</v>
      </c>
      <c r="G16" s="44">
        <v>66</v>
      </c>
    </row>
    <row r="17" spans="1:7" s="20" customFormat="1" x14ac:dyDescent="0.2">
      <c r="A17" s="179"/>
      <c r="B17" s="179"/>
      <c r="C17" s="186"/>
      <c r="D17" s="25">
        <v>84</v>
      </c>
      <c r="E17" s="23">
        <f>G17*F17</f>
        <v>5521784.5999999996</v>
      </c>
      <c r="F17" s="23">
        <v>276089.23</v>
      </c>
      <c r="G17" s="44">
        <v>20</v>
      </c>
    </row>
    <row r="18" spans="1:7" s="20" customFormat="1" x14ac:dyDescent="0.2">
      <c r="A18" s="180"/>
      <c r="B18" s="180"/>
      <c r="C18" s="150" t="s">
        <v>287</v>
      </c>
      <c r="D18" s="151"/>
      <c r="E18" s="152">
        <f>E16+E17</f>
        <v>20265501.5</v>
      </c>
      <c r="F18" s="24">
        <f>F16+F17</f>
        <v>499478.88</v>
      </c>
      <c r="G18" s="153">
        <f>G16+G17</f>
        <v>86</v>
      </c>
    </row>
    <row r="19" spans="1:7" s="20" customFormat="1" x14ac:dyDescent="0.2">
      <c r="A19" s="179"/>
      <c r="B19" s="179"/>
      <c r="C19" s="182" t="s">
        <v>288</v>
      </c>
      <c r="D19" s="25">
        <v>68</v>
      </c>
      <c r="E19" s="23">
        <f>G19*F19</f>
        <v>191663.14</v>
      </c>
      <c r="F19" s="23">
        <v>191663.14</v>
      </c>
      <c r="G19" s="44">
        <v>1</v>
      </c>
    </row>
    <row r="20" spans="1:7" s="20" customFormat="1" x14ac:dyDescent="0.2">
      <c r="A20" s="179"/>
      <c r="B20" s="179"/>
      <c r="C20" s="182"/>
      <c r="D20" s="25">
        <v>69</v>
      </c>
      <c r="E20" s="23">
        <f>G20*F20</f>
        <v>331776.34999999998</v>
      </c>
      <c r="F20" s="23">
        <v>331776.34999999998</v>
      </c>
      <c r="G20" s="44">
        <v>1</v>
      </c>
    </row>
    <row r="21" spans="1:7" s="20" customFormat="1" ht="31.5" x14ac:dyDescent="0.2">
      <c r="A21" s="181"/>
      <c r="B21" s="181"/>
      <c r="C21" s="150" t="s">
        <v>289</v>
      </c>
      <c r="D21" s="151"/>
      <c r="E21" s="152">
        <f>E19+E20</f>
        <v>523439.49</v>
      </c>
      <c r="F21" s="24">
        <f>F19+F20</f>
        <v>523439.49</v>
      </c>
      <c r="G21" s="153">
        <f>G19+G20</f>
        <v>2</v>
      </c>
    </row>
    <row r="22" spans="1:7" s="20" customFormat="1" x14ac:dyDescent="0.2">
      <c r="A22" s="187" t="s">
        <v>290</v>
      </c>
      <c r="B22" s="188"/>
      <c r="C22" s="188"/>
      <c r="D22" s="189"/>
      <c r="E22" s="159">
        <f>E7+E10+E12+E15+E18+E21</f>
        <v>148555862.37</v>
      </c>
      <c r="F22" s="26"/>
      <c r="G22" s="160">
        <f>G7+G10+G12+G15+G18+G21</f>
        <v>780</v>
      </c>
    </row>
    <row r="23" spans="1:7" s="20" customFormat="1" x14ac:dyDescent="0.2">
      <c r="A23" s="167">
        <v>560214</v>
      </c>
      <c r="B23" s="190" t="s">
        <v>14</v>
      </c>
      <c r="C23" s="194" t="s">
        <v>291</v>
      </c>
      <c r="D23" s="25">
        <v>72</v>
      </c>
      <c r="E23" s="23">
        <f>G23*F23</f>
        <v>10725749.5</v>
      </c>
      <c r="F23" s="23">
        <v>214514.99</v>
      </c>
      <c r="G23" s="44">
        <v>50</v>
      </c>
    </row>
    <row r="24" spans="1:7" s="20" customFormat="1" x14ac:dyDescent="0.2">
      <c r="A24" s="179"/>
      <c r="B24" s="191"/>
      <c r="C24" s="195"/>
      <c r="D24" s="25">
        <v>73</v>
      </c>
      <c r="E24" s="23">
        <f>G24*F24</f>
        <v>9029795.0999999996</v>
      </c>
      <c r="F24" s="23">
        <v>300993.17</v>
      </c>
      <c r="G24" s="44">
        <v>30</v>
      </c>
    </row>
    <row r="25" spans="1:7" s="20" customFormat="1" x14ac:dyDescent="0.25">
      <c r="A25" s="179"/>
      <c r="B25" s="191"/>
      <c r="C25" s="196"/>
      <c r="D25" s="25">
        <v>77</v>
      </c>
      <c r="E25" s="23">
        <f>G25*F25</f>
        <v>3267456.27</v>
      </c>
      <c r="F25" s="47">
        <v>251342.79</v>
      </c>
      <c r="G25" s="44">
        <v>13</v>
      </c>
    </row>
    <row r="26" spans="1:7" s="20" customFormat="1" ht="31.5" x14ac:dyDescent="0.2">
      <c r="A26" s="180"/>
      <c r="B26" s="192"/>
      <c r="C26" s="150" t="s">
        <v>292</v>
      </c>
      <c r="D26" s="151"/>
      <c r="E26" s="152">
        <f>E23+E24+E25</f>
        <v>23023000.870000001</v>
      </c>
      <c r="F26" s="24">
        <f>F23+F24+F25</f>
        <v>766850.95</v>
      </c>
      <c r="G26" s="153">
        <f>G23+G24+G25</f>
        <v>93</v>
      </c>
    </row>
    <row r="27" spans="1:7" s="20" customFormat="1" x14ac:dyDescent="0.2">
      <c r="A27" s="179"/>
      <c r="B27" s="191"/>
      <c r="C27" s="48" t="s">
        <v>293</v>
      </c>
      <c r="D27" s="25">
        <v>21</v>
      </c>
      <c r="E27" s="23">
        <f>G27*F27</f>
        <v>13462762.560000001</v>
      </c>
      <c r="F27" s="23">
        <v>258899.28</v>
      </c>
      <c r="G27" s="44">
        <v>52</v>
      </c>
    </row>
    <row r="28" spans="1:7" s="20" customFormat="1" ht="31.5" x14ac:dyDescent="0.2">
      <c r="A28" s="180"/>
      <c r="B28" s="192"/>
      <c r="C28" s="150" t="s">
        <v>294</v>
      </c>
      <c r="D28" s="151"/>
      <c r="E28" s="152">
        <f>E27</f>
        <v>13462762.560000001</v>
      </c>
      <c r="F28" s="24">
        <f>F27</f>
        <v>258899.28</v>
      </c>
      <c r="G28" s="153">
        <f>G27</f>
        <v>52</v>
      </c>
    </row>
    <row r="29" spans="1:7" s="20" customFormat="1" x14ac:dyDescent="0.2">
      <c r="A29" s="179"/>
      <c r="B29" s="191"/>
      <c r="C29" s="45" t="s">
        <v>278</v>
      </c>
      <c r="D29" s="25">
        <v>19</v>
      </c>
      <c r="E29" s="23">
        <f>G29*F29</f>
        <v>1008858.2999999999</v>
      </c>
      <c r="F29" s="23">
        <v>336286.1</v>
      </c>
      <c r="G29" s="44">
        <v>3</v>
      </c>
    </row>
    <row r="30" spans="1:7" s="20" customFormat="1" ht="31.5" x14ac:dyDescent="0.2">
      <c r="A30" s="180"/>
      <c r="B30" s="192"/>
      <c r="C30" s="150" t="s">
        <v>279</v>
      </c>
      <c r="D30" s="151"/>
      <c r="E30" s="152">
        <f>E29</f>
        <v>1008858.2999999999</v>
      </c>
      <c r="F30" s="24">
        <f>F29</f>
        <v>336286.1</v>
      </c>
      <c r="G30" s="153">
        <f>G29</f>
        <v>3</v>
      </c>
    </row>
    <row r="31" spans="1:7" s="20" customFormat="1" x14ac:dyDescent="0.2">
      <c r="A31" s="179"/>
      <c r="B31" s="191"/>
      <c r="C31" s="197" t="s">
        <v>295</v>
      </c>
      <c r="D31" s="25">
        <v>44</v>
      </c>
      <c r="E31" s="23">
        <f>G31*F31</f>
        <v>26794922.850000001</v>
      </c>
      <c r="F31" s="23">
        <v>172870.47</v>
      </c>
      <c r="G31" s="44">
        <v>155</v>
      </c>
    </row>
    <row r="32" spans="1:7" s="20" customFormat="1" x14ac:dyDescent="0.2">
      <c r="A32" s="179"/>
      <c r="B32" s="191"/>
      <c r="C32" s="197"/>
      <c r="D32" s="25">
        <v>45</v>
      </c>
      <c r="E32" s="23">
        <f t="shared" ref="E32:E42" si="0">G32*F32</f>
        <v>7206078.25</v>
      </c>
      <c r="F32" s="23">
        <v>205887.95</v>
      </c>
      <c r="G32" s="44">
        <v>35</v>
      </c>
    </row>
    <row r="33" spans="1:7" s="20" customFormat="1" x14ac:dyDescent="0.2">
      <c r="A33" s="179"/>
      <c r="B33" s="191"/>
      <c r="C33" s="197"/>
      <c r="D33" s="25">
        <v>46</v>
      </c>
      <c r="E33" s="23">
        <f t="shared" si="0"/>
        <v>1250842.95</v>
      </c>
      <c r="F33" s="23">
        <v>250168.59</v>
      </c>
      <c r="G33" s="44">
        <v>5</v>
      </c>
    </row>
    <row r="34" spans="1:7" s="20" customFormat="1" x14ac:dyDescent="0.2">
      <c r="A34" s="179"/>
      <c r="B34" s="191"/>
      <c r="C34" s="197"/>
      <c r="D34" s="25">
        <v>47</v>
      </c>
      <c r="E34" s="23">
        <f t="shared" si="0"/>
        <v>7928965.7999999998</v>
      </c>
      <c r="F34" s="23">
        <v>132149.43</v>
      </c>
      <c r="G34" s="44">
        <v>60</v>
      </c>
    </row>
    <row r="35" spans="1:7" s="20" customFormat="1" x14ac:dyDescent="0.2">
      <c r="A35" s="179"/>
      <c r="B35" s="191"/>
      <c r="C35" s="197"/>
      <c r="D35" s="25">
        <v>48</v>
      </c>
      <c r="E35" s="23">
        <f t="shared" si="0"/>
        <v>3198734.8</v>
      </c>
      <c r="F35" s="23">
        <v>159936.74</v>
      </c>
      <c r="G35" s="44">
        <v>20</v>
      </c>
    </row>
    <row r="36" spans="1:7" s="20" customFormat="1" x14ac:dyDescent="0.2">
      <c r="A36" s="179"/>
      <c r="B36" s="191"/>
      <c r="C36" s="197"/>
      <c r="D36" s="25">
        <v>49</v>
      </c>
      <c r="E36" s="23">
        <f t="shared" si="0"/>
        <v>1009855.65</v>
      </c>
      <c r="F36" s="23">
        <v>201971.13</v>
      </c>
      <c r="G36" s="44">
        <v>5</v>
      </c>
    </row>
    <row r="37" spans="1:7" s="20" customFormat="1" x14ac:dyDescent="0.2">
      <c r="A37" s="179"/>
      <c r="B37" s="191"/>
      <c r="C37" s="197"/>
      <c r="D37" s="25">
        <v>50</v>
      </c>
      <c r="E37" s="23">
        <f t="shared" si="0"/>
        <v>2613567</v>
      </c>
      <c r="F37" s="23">
        <v>261356.7</v>
      </c>
      <c r="G37" s="44">
        <v>10</v>
      </c>
    </row>
    <row r="38" spans="1:7" s="20" customFormat="1" x14ac:dyDescent="0.2">
      <c r="A38" s="179"/>
      <c r="B38" s="191"/>
      <c r="C38" s="197"/>
      <c r="D38" s="25">
        <v>51</v>
      </c>
      <c r="E38" s="23">
        <f t="shared" si="0"/>
        <v>1446141.4000000001</v>
      </c>
      <c r="F38" s="23">
        <v>289228.28000000003</v>
      </c>
      <c r="G38" s="44">
        <v>5</v>
      </c>
    </row>
    <row r="39" spans="1:7" s="20" customFormat="1" x14ac:dyDescent="0.2">
      <c r="A39" s="179"/>
      <c r="B39" s="191"/>
      <c r="C39" s="197"/>
      <c r="D39" s="25">
        <v>52</v>
      </c>
      <c r="E39" s="23">
        <f t="shared" si="0"/>
        <v>993734.67</v>
      </c>
      <c r="F39" s="23">
        <v>331244.89</v>
      </c>
      <c r="G39" s="44">
        <v>3</v>
      </c>
    </row>
    <row r="40" spans="1:7" s="20" customFormat="1" x14ac:dyDescent="0.2">
      <c r="A40" s="179"/>
      <c r="B40" s="191"/>
      <c r="C40" s="197"/>
      <c r="D40" s="25">
        <v>53</v>
      </c>
      <c r="E40" s="23">
        <f t="shared" si="0"/>
        <v>7422424.7999999998</v>
      </c>
      <c r="F40" s="23">
        <v>185560.62</v>
      </c>
      <c r="G40" s="44">
        <v>40</v>
      </c>
    </row>
    <row r="41" spans="1:7" s="20" customFormat="1" x14ac:dyDescent="0.2">
      <c r="A41" s="179"/>
      <c r="B41" s="191"/>
      <c r="C41" s="197"/>
      <c r="D41" s="25">
        <v>55</v>
      </c>
      <c r="E41" s="23">
        <f t="shared" si="0"/>
        <v>11588744.399999999</v>
      </c>
      <c r="F41" s="23">
        <v>289718.61</v>
      </c>
      <c r="G41" s="44">
        <v>40</v>
      </c>
    </row>
    <row r="42" spans="1:7" s="20" customFormat="1" x14ac:dyDescent="0.2">
      <c r="A42" s="179"/>
      <c r="B42" s="191"/>
      <c r="C42" s="197"/>
      <c r="D42" s="25">
        <v>56</v>
      </c>
      <c r="E42" s="23">
        <f t="shared" si="0"/>
        <v>7913534.040000001</v>
      </c>
      <c r="F42" s="23">
        <v>879281.56</v>
      </c>
      <c r="G42" s="44">
        <v>9</v>
      </c>
    </row>
    <row r="43" spans="1:7" s="20" customFormat="1" ht="31.5" x14ac:dyDescent="0.2">
      <c r="A43" s="181"/>
      <c r="B43" s="193"/>
      <c r="C43" s="150" t="s">
        <v>296</v>
      </c>
      <c r="D43" s="151"/>
      <c r="E43" s="152">
        <f>E31+E32+E33+E34+E35+E36+E37+E38+E39+E40+E41+E42</f>
        <v>79367546.609999999</v>
      </c>
      <c r="F43" s="24">
        <f>F31+F32+F33+F34+F35+F36+F37+F38+F39+F40+F41+F42</f>
        <v>3359374.97</v>
      </c>
      <c r="G43" s="153">
        <f>G31+G32+G33+G34+G35+G36+G37+G38+G39+G40+G41+G42</f>
        <v>387</v>
      </c>
    </row>
    <row r="44" spans="1:7" s="20" customFormat="1" x14ac:dyDescent="0.2">
      <c r="A44" s="176" t="s">
        <v>297</v>
      </c>
      <c r="B44" s="177"/>
      <c r="C44" s="177"/>
      <c r="D44" s="178"/>
      <c r="E44" s="159">
        <f>E26+E28+E30+E43</f>
        <v>116862168.34</v>
      </c>
      <c r="F44" s="26"/>
      <c r="G44" s="160">
        <f>G26+G28+G30+G43</f>
        <v>535</v>
      </c>
    </row>
    <row r="45" spans="1:7" s="20" customFormat="1" x14ac:dyDescent="0.2">
      <c r="A45" s="167">
        <v>560001</v>
      </c>
      <c r="B45" s="167" t="s">
        <v>298</v>
      </c>
      <c r="C45" s="197" t="s">
        <v>299</v>
      </c>
      <c r="D45" s="25">
        <v>28</v>
      </c>
      <c r="E45" s="23">
        <f t="shared" ref="E45:E95" si="1">G45*F45</f>
        <v>2013543.61</v>
      </c>
      <c r="F45" s="23">
        <v>154887.97</v>
      </c>
      <c r="G45" s="44">
        <v>13</v>
      </c>
    </row>
    <row r="46" spans="1:7" s="20" customFormat="1" x14ac:dyDescent="0.2">
      <c r="A46" s="179"/>
      <c r="B46" s="179"/>
      <c r="C46" s="197"/>
      <c r="D46" s="25">
        <v>29</v>
      </c>
      <c r="E46" s="23">
        <f t="shared" si="1"/>
        <v>1450392.96</v>
      </c>
      <c r="F46" s="23">
        <v>90649.56</v>
      </c>
      <c r="G46" s="44">
        <v>16</v>
      </c>
    </row>
    <row r="47" spans="1:7" s="20" customFormat="1" x14ac:dyDescent="0.2">
      <c r="A47" s="179"/>
      <c r="B47" s="179"/>
      <c r="C47" s="197"/>
      <c r="D47" s="25">
        <v>30</v>
      </c>
      <c r="E47" s="23">
        <f t="shared" si="1"/>
        <v>2953002.08</v>
      </c>
      <c r="F47" s="23">
        <v>184562.63</v>
      </c>
      <c r="G47" s="44">
        <v>16</v>
      </c>
    </row>
    <row r="48" spans="1:7" s="20" customFormat="1" ht="31.5" x14ac:dyDescent="0.2">
      <c r="A48" s="180"/>
      <c r="B48" s="180"/>
      <c r="C48" s="154" t="s">
        <v>300</v>
      </c>
      <c r="D48" s="151"/>
      <c r="E48" s="152">
        <f>E45+E46+E47</f>
        <v>6416938.6500000004</v>
      </c>
      <c r="F48" s="24">
        <f>F45+F46+F47</f>
        <v>430100.16000000003</v>
      </c>
      <c r="G48" s="153">
        <f>G45+G46+G47</f>
        <v>45</v>
      </c>
    </row>
    <row r="49" spans="1:7" s="20" customFormat="1" x14ac:dyDescent="0.2">
      <c r="A49" s="179"/>
      <c r="B49" s="179"/>
      <c r="C49" s="197" t="s">
        <v>301</v>
      </c>
      <c r="D49" s="27">
        <v>31</v>
      </c>
      <c r="E49" s="23">
        <f t="shared" si="1"/>
        <v>10859457.279999999</v>
      </c>
      <c r="F49" s="23">
        <v>84839.51</v>
      </c>
      <c r="G49" s="44">
        <v>128</v>
      </c>
    </row>
    <row r="50" spans="1:7" s="20" customFormat="1" x14ac:dyDescent="0.2">
      <c r="A50" s="179"/>
      <c r="B50" s="179"/>
      <c r="C50" s="197"/>
      <c r="D50" s="27">
        <v>33</v>
      </c>
      <c r="E50" s="23">
        <f t="shared" si="1"/>
        <v>2130961.3200000003</v>
      </c>
      <c r="F50" s="23">
        <v>118386.74</v>
      </c>
      <c r="G50" s="44">
        <v>18</v>
      </c>
    </row>
    <row r="51" spans="1:7" s="20" customFormat="1" ht="31.5" x14ac:dyDescent="0.2">
      <c r="A51" s="180"/>
      <c r="B51" s="180"/>
      <c r="C51" s="154" t="s">
        <v>302</v>
      </c>
      <c r="D51" s="151"/>
      <c r="E51" s="152">
        <f>E49+E50</f>
        <v>12990418.6</v>
      </c>
      <c r="F51" s="24">
        <f>F49+F50</f>
        <v>203226.25</v>
      </c>
      <c r="G51" s="153">
        <f>G49+G50</f>
        <v>146</v>
      </c>
    </row>
    <row r="52" spans="1:7" s="20" customFormat="1" x14ac:dyDescent="0.2">
      <c r="A52" s="179"/>
      <c r="B52" s="179"/>
      <c r="C52" s="185" t="s">
        <v>291</v>
      </c>
      <c r="D52" s="27">
        <v>70</v>
      </c>
      <c r="E52" s="23">
        <f t="shared" si="1"/>
        <v>14228040.84</v>
      </c>
      <c r="F52" s="23">
        <v>182410.78</v>
      </c>
      <c r="G52" s="44">
        <v>78</v>
      </c>
    </row>
    <row r="53" spans="1:7" s="20" customFormat="1" x14ac:dyDescent="0.2">
      <c r="A53" s="179"/>
      <c r="B53" s="179"/>
      <c r="C53" s="198"/>
      <c r="D53" s="27">
        <v>72</v>
      </c>
      <c r="E53" s="23">
        <f t="shared" si="1"/>
        <v>171611992</v>
      </c>
      <c r="F53" s="23">
        <v>214514.99</v>
      </c>
      <c r="G53" s="44">
        <v>800</v>
      </c>
    </row>
    <row r="54" spans="1:7" s="20" customFormat="1" x14ac:dyDescent="0.2">
      <c r="A54" s="179"/>
      <c r="B54" s="179"/>
      <c r="C54" s="198"/>
      <c r="D54" s="27">
        <v>73</v>
      </c>
      <c r="E54" s="23">
        <f t="shared" si="1"/>
        <v>90297951</v>
      </c>
      <c r="F54" s="23">
        <v>300993.17</v>
      </c>
      <c r="G54" s="44">
        <v>300</v>
      </c>
    </row>
    <row r="55" spans="1:7" s="20" customFormat="1" x14ac:dyDescent="0.2">
      <c r="A55" s="179"/>
      <c r="B55" s="179"/>
      <c r="C55" s="198"/>
      <c r="D55" s="27">
        <v>76</v>
      </c>
      <c r="E55" s="23">
        <f t="shared" si="1"/>
        <v>4804341.5</v>
      </c>
      <c r="F55" s="23">
        <v>480434.15</v>
      </c>
      <c r="G55" s="28">
        <v>10</v>
      </c>
    </row>
    <row r="56" spans="1:7" s="20" customFormat="1" x14ac:dyDescent="0.2">
      <c r="A56" s="179"/>
      <c r="B56" s="179"/>
      <c r="C56" s="198"/>
      <c r="D56" s="27">
        <v>77</v>
      </c>
      <c r="E56" s="23">
        <f t="shared" si="1"/>
        <v>15080567.4</v>
      </c>
      <c r="F56" s="23">
        <v>251342.79</v>
      </c>
      <c r="G56" s="28">
        <v>60</v>
      </c>
    </row>
    <row r="57" spans="1:7" s="20" customFormat="1" x14ac:dyDescent="0.2">
      <c r="A57" s="179"/>
      <c r="B57" s="179"/>
      <c r="C57" s="186"/>
      <c r="D57" s="27">
        <v>78</v>
      </c>
      <c r="E57" s="23">
        <f t="shared" si="1"/>
        <v>30199148.580000002</v>
      </c>
      <c r="F57" s="23">
        <v>218834.41</v>
      </c>
      <c r="G57" s="28">
        <v>138</v>
      </c>
    </row>
    <row r="58" spans="1:7" s="20" customFormat="1" ht="31.5" x14ac:dyDescent="0.2">
      <c r="A58" s="180"/>
      <c r="B58" s="180"/>
      <c r="C58" s="154" t="s">
        <v>292</v>
      </c>
      <c r="D58" s="151"/>
      <c r="E58" s="152">
        <f>E52+E53+E54+E55+E56+E57</f>
        <v>326222041.31999999</v>
      </c>
      <c r="F58" s="24">
        <f>F52+F53+F54+F55+F56+F57</f>
        <v>1648530.2899999998</v>
      </c>
      <c r="G58" s="153">
        <f>G52+G53+G54+G55+G56+G57</f>
        <v>1386</v>
      </c>
    </row>
    <row r="59" spans="1:7" s="20" customFormat="1" x14ac:dyDescent="0.2">
      <c r="A59" s="179"/>
      <c r="B59" s="179"/>
      <c r="C59" s="199" t="s">
        <v>280</v>
      </c>
      <c r="D59" s="27">
        <v>79</v>
      </c>
      <c r="E59" s="23">
        <f t="shared" si="1"/>
        <v>29964425.300000001</v>
      </c>
      <c r="F59" s="23">
        <v>130280.11</v>
      </c>
      <c r="G59" s="44">
        <v>230</v>
      </c>
    </row>
    <row r="60" spans="1:7" s="20" customFormat="1" x14ac:dyDescent="0.2">
      <c r="A60" s="179"/>
      <c r="B60" s="179"/>
      <c r="C60" s="200"/>
      <c r="D60" s="27">
        <v>80</v>
      </c>
      <c r="E60" s="23">
        <f t="shared" si="1"/>
        <v>2901692.25</v>
      </c>
      <c r="F60" s="23">
        <v>193446.15</v>
      </c>
      <c r="G60" s="44">
        <v>15</v>
      </c>
    </row>
    <row r="61" spans="1:7" s="20" customFormat="1" x14ac:dyDescent="0.2">
      <c r="A61" s="180"/>
      <c r="B61" s="180"/>
      <c r="C61" s="154" t="s">
        <v>281</v>
      </c>
      <c r="D61" s="151"/>
      <c r="E61" s="152">
        <f>E59+E60</f>
        <v>32866117.550000001</v>
      </c>
      <c r="F61" s="24">
        <f>F59+F60</f>
        <v>323726.26</v>
      </c>
      <c r="G61" s="153">
        <f>G59+G60</f>
        <v>245</v>
      </c>
    </row>
    <row r="62" spans="1:7" s="20" customFormat="1" x14ac:dyDescent="0.2">
      <c r="A62" s="179"/>
      <c r="B62" s="179"/>
      <c r="C62" s="197" t="s">
        <v>286</v>
      </c>
      <c r="D62" s="27">
        <v>82</v>
      </c>
      <c r="E62" s="23">
        <f t="shared" si="1"/>
        <v>8488806.6999999993</v>
      </c>
      <c r="F62" s="23">
        <v>223389.65</v>
      </c>
      <c r="G62" s="44">
        <v>38</v>
      </c>
    </row>
    <row r="63" spans="1:7" s="20" customFormat="1" x14ac:dyDescent="0.2">
      <c r="A63" s="179"/>
      <c r="B63" s="179"/>
      <c r="C63" s="197"/>
      <c r="D63" s="27">
        <v>83</v>
      </c>
      <c r="E63" s="23">
        <f t="shared" si="1"/>
        <v>5389020.1200000001</v>
      </c>
      <c r="F63" s="23">
        <v>244955.46</v>
      </c>
      <c r="G63" s="44">
        <v>22</v>
      </c>
    </row>
    <row r="64" spans="1:7" s="20" customFormat="1" x14ac:dyDescent="0.2">
      <c r="A64" s="180"/>
      <c r="B64" s="180"/>
      <c r="C64" s="154" t="s">
        <v>287</v>
      </c>
      <c r="D64" s="151"/>
      <c r="E64" s="152">
        <f>E62+E63</f>
        <v>13877826.82</v>
      </c>
      <c r="F64" s="24">
        <f>F62+F63</f>
        <v>468345.11</v>
      </c>
      <c r="G64" s="153">
        <f>G62+G63</f>
        <v>60</v>
      </c>
    </row>
    <row r="65" spans="1:7" s="20" customFormat="1" x14ac:dyDescent="0.2">
      <c r="A65" s="179"/>
      <c r="B65" s="179"/>
      <c r="C65" s="197" t="s">
        <v>303</v>
      </c>
      <c r="D65" s="27">
        <v>12</v>
      </c>
      <c r="E65" s="23">
        <f t="shared" si="1"/>
        <v>41901954</v>
      </c>
      <c r="F65" s="23">
        <v>220536.6</v>
      </c>
      <c r="G65" s="44">
        <v>190</v>
      </c>
    </row>
    <row r="66" spans="1:7" s="20" customFormat="1" x14ac:dyDescent="0.2">
      <c r="A66" s="179"/>
      <c r="B66" s="179"/>
      <c r="C66" s="197"/>
      <c r="D66" s="27">
        <v>14</v>
      </c>
      <c r="E66" s="23">
        <f t="shared" si="1"/>
        <v>2542608.5999999996</v>
      </c>
      <c r="F66" s="23">
        <v>211884.05</v>
      </c>
      <c r="G66" s="44">
        <v>12</v>
      </c>
    </row>
    <row r="67" spans="1:7" s="20" customFormat="1" x14ac:dyDescent="0.2">
      <c r="A67" s="179"/>
      <c r="B67" s="179"/>
      <c r="C67" s="197"/>
      <c r="D67" s="27">
        <v>16</v>
      </c>
      <c r="E67" s="23">
        <f t="shared" si="1"/>
        <v>37128960.899999999</v>
      </c>
      <c r="F67" s="23">
        <v>412544.01</v>
      </c>
      <c r="G67" s="44">
        <v>90</v>
      </c>
    </row>
    <row r="68" spans="1:7" s="20" customFormat="1" ht="31.5" x14ac:dyDescent="0.2">
      <c r="A68" s="180"/>
      <c r="B68" s="180"/>
      <c r="C68" s="154" t="s">
        <v>304</v>
      </c>
      <c r="D68" s="151"/>
      <c r="E68" s="152">
        <f>E65+E66+E67</f>
        <v>81573523.5</v>
      </c>
      <c r="F68" s="24">
        <f>F65+F66+F67</f>
        <v>844964.66</v>
      </c>
      <c r="G68" s="153">
        <f>G65+G66+G67</f>
        <v>292</v>
      </c>
    </row>
    <row r="69" spans="1:7" s="20" customFormat="1" x14ac:dyDescent="0.2">
      <c r="A69" s="179"/>
      <c r="B69" s="179"/>
      <c r="C69" s="49" t="s">
        <v>305</v>
      </c>
      <c r="D69" s="27">
        <v>5</v>
      </c>
      <c r="E69" s="23">
        <f t="shared" si="1"/>
        <v>8662174.0800000001</v>
      </c>
      <c r="F69" s="46">
        <v>180461.96</v>
      </c>
      <c r="G69" s="44">
        <v>48</v>
      </c>
    </row>
    <row r="70" spans="1:7" s="20" customFormat="1" ht="31.5" x14ac:dyDescent="0.2">
      <c r="A70" s="180"/>
      <c r="B70" s="180"/>
      <c r="C70" s="154" t="s">
        <v>306</v>
      </c>
      <c r="D70" s="151"/>
      <c r="E70" s="152">
        <f>E69</f>
        <v>8662174.0800000001</v>
      </c>
      <c r="F70" s="24">
        <f>F69</f>
        <v>180461.96</v>
      </c>
      <c r="G70" s="153">
        <f>G69</f>
        <v>48</v>
      </c>
    </row>
    <row r="71" spans="1:7" s="20" customFormat="1" x14ac:dyDescent="0.2">
      <c r="A71" s="179"/>
      <c r="B71" s="179"/>
      <c r="C71" s="49" t="s">
        <v>307</v>
      </c>
      <c r="D71" s="27">
        <v>6</v>
      </c>
      <c r="E71" s="23">
        <f t="shared" si="1"/>
        <v>5792148.04</v>
      </c>
      <c r="F71" s="46">
        <v>206862.43</v>
      </c>
      <c r="G71" s="44">
        <v>28</v>
      </c>
    </row>
    <row r="72" spans="1:7" s="20" customFormat="1" ht="31.5" x14ac:dyDescent="0.2">
      <c r="A72" s="180"/>
      <c r="B72" s="180"/>
      <c r="C72" s="154" t="s">
        <v>308</v>
      </c>
      <c r="D72" s="151"/>
      <c r="E72" s="152">
        <f>E71</f>
        <v>5792148.04</v>
      </c>
      <c r="F72" s="24">
        <f>F71</f>
        <v>206862.43</v>
      </c>
      <c r="G72" s="153">
        <f>G71</f>
        <v>28</v>
      </c>
    </row>
    <row r="73" spans="1:7" s="20" customFormat="1" x14ac:dyDescent="0.2">
      <c r="A73" s="179"/>
      <c r="B73" s="179"/>
      <c r="C73" s="49" t="s">
        <v>293</v>
      </c>
      <c r="D73" s="27">
        <v>24</v>
      </c>
      <c r="E73" s="23">
        <f t="shared" si="1"/>
        <v>14627215.119999999</v>
      </c>
      <c r="F73" s="23">
        <v>522400.54</v>
      </c>
      <c r="G73" s="44">
        <v>28</v>
      </c>
    </row>
    <row r="74" spans="1:7" s="20" customFormat="1" ht="31.5" x14ac:dyDescent="0.2">
      <c r="A74" s="180"/>
      <c r="B74" s="180"/>
      <c r="C74" s="154" t="s">
        <v>294</v>
      </c>
      <c r="D74" s="151"/>
      <c r="E74" s="152">
        <f>E73</f>
        <v>14627215.119999999</v>
      </c>
      <c r="F74" s="24">
        <f>F73</f>
        <v>522400.54</v>
      </c>
      <c r="G74" s="153">
        <f>G73</f>
        <v>28</v>
      </c>
    </row>
    <row r="75" spans="1:7" s="20" customFormat="1" x14ac:dyDescent="0.2">
      <c r="A75" s="179"/>
      <c r="B75" s="179"/>
      <c r="C75" s="49" t="s">
        <v>282</v>
      </c>
      <c r="D75" s="27">
        <v>87</v>
      </c>
      <c r="E75" s="23">
        <f t="shared" si="1"/>
        <v>6944623.2800000003</v>
      </c>
      <c r="F75" s="23">
        <v>248022.26</v>
      </c>
      <c r="G75" s="44">
        <v>28</v>
      </c>
    </row>
    <row r="76" spans="1:7" s="20" customFormat="1" ht="31.5" x14ac:dyDescent="0.2">
      <c r="A76" s="180"/>
      <c r="B76" s="180"/>
      <c r="C76" s="154" t="s">
        <v>283</v>
      </c>
      <c r="D76" s="151"/>
      <c r="E76" s="152">
        <f>E75</f>
        <v>6944623.2800000003</v>
      </c>
      <c r="F76" s="24">
        <f>F75</f>
        <v>248022.26</v>
      </c>
      <c r="G76" s="153">
        <f>G75</f>
        <v>28</v>
      </c>
    </row>
    <row r="77" spans="1:7" s="20" customFormat="1" x14ac:dyDescent="0.2">
      <c r="A77" s="179"/>
      <c r="B77" s="179"/>
      <c r="C77" s="49" t="s">
        <v>309</v>
      </c>
      <c r="D77" s="25">
        <v>43</v>
      </c>
      <c r="E77" s="23">
        <f t="shared" si="1"/>
        <v>9259875</v>
      </c>
      <c r="F77" s="23">
        <v>185197.5</v>
      </c>
      <c r="G77" s="44">
        <v>50</v>
      </c>
    </row>
    <row r="78" spans="1:7" s="20" customFormat="1" ht="31.5" x14ac:dyDescent="0.2">
      <c r="A78" s="180"/>
      <c r="B78" s="180"/>
      <c r="C78" s="154" t="s">
        <v>310</v>
      </c>
      <c r="D78" s="151"/>
      <c r="E78" s="152">
        <f>E77</f>
        <v>9259875</v>
      </c>
      <c r="F78" s="24">
        <f>F77</f>
        <v>185197.5</v>
      </c>
      <c r="G78" s="153">
        <f>G77</f>
        <v>50</v>
      </c>
    </row>
    <row r="79" spans="1:7" s="20" customFormat="1" ht="15.75" customHeight="1" x14ac:dyDescent="0.2">
      <c r="A79" s="179"/>
      <c r="B79" s="179"/>
      <c r="C79" s="185" t="s">
        <v>295</v>
      </c>
      <c r="D79" s="27">
        <v>44</v>
      </c>
      <c r="E79" s="23">
        <f t="shared" si="1"/>
        <v>42353265.149999999</v>
      </c>
      <c r="F79" s="23">
        <v>172870.47</v>
      </c>
      <c r="G79" s="44">
        <v>245</v>
      </c>
    </row>
    <row r="80" spans="1:7" s="20" customFormat="1" x14ac:dyDescent="0.2">
      <c r="A80" s="179"/>
      <c r="B80" s="179"/>
      <c r="C80" s="198"/>
      <c r="D80" s="27">
        <v>45</v>
      </c>
      <c r="E80" s="23">
        <f t="shared" si="1"/>
        <v>21412346.800000001</v>
      </c>
      <c r="F80" s="23">
        <v>205887.95</v>
      </c>
      <c r="G80" s="44">
        <v>104</v>
      </c>
    </row>
    <row r="81" spans="1:7" s="20" customFormat="1" x14ac:dyDescent="0.2">
      <c r="A81" s="179"/>
      <c r="B81" s="179"/>
      <c r="C81" s="198"/>
      <c r="D81" s="27">
        <v>46</v>
      </c>
      <c r="E81" s="23">
        <f t="shared" si="1"/>
        <v>5003371.8</v>
      </c>
      <c r="F81" s="23">
        <v>250168.59</v>
      </c>
      <c r="G81" s="44">
        <v>20</v>
      </c>
    </row>
    <row r="82" spans="1:7" s="20" customFormat="1" x14ac:dyDescent="0.2">
      <c r="A82" s="179"/>
      <c r="B82" s="179"/>
      <c r="C82" s="198"/>
      <c r="D82" s="27">
        <v>47</v>
      </c>
      <c r="E82" s="23">
        <f t="shared" si="1"/>
        <v>7268218.6499999994</v>
      </c>
      <c r="F82" s="23">
        <v>132149.43</v>
      </c>
      <c r="G82" s="44">
        <v>55</v>
      </c>
    </row>
    <row r="83" spans="1:7" s="20" customFormat="1" x14ac:dyDescent="0.2">
      <c r="A83" s="179"/>
      <c r="B83" s="179"/>
      <c r="C83" s="198"/>
      <c r="D83" s="27">
        <v>48</v>
      </c>
      <c r="E83" s="23">
        <f t="shared" si="1"/>
        <v>7197153.2999999998</v>
      </c>
      <c r="F83" s="23">
        <v>159936.74</v>
      </c>
      <c r="G83" s="44">
        <v>45</v>
      </c>
    </row>
    <row r="84" spans="1:7" s="20" customFormat="1" x14ac:dyDescent="0.2">
      <c r="A84" s="179"/>
      <c r="B84" s="179"/>
      <c r="C84" s="198"/>
      <c r="D84" s="27">
        <v>49</v>
      </c>
      <c r="E84" s="23">
        <f t="shared" si="1"/>
        <v>3029566.95</v>
      </c>
      <c r="F84" s="23">
        <v>201971.13</v>
      </c>
      <c r="G84" s="44">
        <v>15</v>
      </c>
    </row>
    <row r="85" spans="1:7" s="20" customFormat="1" x14ac:dyDescent="0.2">
      <c r="A85" s="179"/>
      <c r="B85" s="179"/>
      <c r="C85" s="198"/>
      <c r="D85" s="27">
        <v>50</v>
      </c>
      <c r="E85" s="23">
        <f t="shared" si="1"/>
        <v>49657773</v>
      </c>
      <c r="F85" s="23">
        <v>261356.7</v>
      </c>
      <c r="G85" s="44">
        <v>190</v>
      </c>
    </row>
    <row r="86" spans="1:7" s="20" customFormat="1" x14ac:dyDescent="0.2">
      <c r="A86" s="179"/>
      <c r="B86" s="179"/>
      <c r="C86" s="198"/>
      <c r="D86" s="27">
        <v>51</v>
      </c>
      <c r="E86" s="23">
        <f t="shared" si="1"/>
        <v>75488581.080000013</v>
      </c>
      <c r="F86" s="23">
        <v>289228.28000000003</v>
      </c>
      <c r="G86" s="44">
        <v>261</v>
      </c>
    </row>
    <row r="87" spans="1:7" s="20" customFormat="1" x14ac:dyDescent="0.2">
      <c r="A87" s="179"/>
      <c r="B87" s="179"/>
      <c r="C87" s="198"/>
      <c r="D87" s="27">
        <v>52</v>
      </c>
      <c r="E87" s="23">
        <f t="shared" si="1"/>
        <v>31468264.550000001</v>
      </c>
      <c r="F87" s="23">
        <v>331244.89</v>
      </c>
      <c r="G87" s="44">
        <v>95</v>
      </c>
    </row>
    <row r="88" spans="1:7" s="20" customFormat="1" x14ac:dyDescent="0.2">
      <c r="A88" s="179"/>
      <c r="B88" s="179"/>
      <c r="C88" s="198"/>
      <c r="D88" s="27">
        <v>53</v>
      </c>
      <c r="E88" s="23">
        <f t="shared" si="1"/>
        <v>33400911.599999998</v>
      </c>
      <c r="F88" s="23">
        <v>185560.62</v>
      </c>
      <c r="G88" s="44">
        <v>180</v>
      </c>
    </row>
    <row r="89" spans="1:7" s="20" customFormat="1" x14ac:dyDescent="0.2">
      <c r="A89" s="179"/>
      <c r="B89" s="179"/>
      <c r="C89" s="198"/>
      <c r="D89" s="27">
        <v>55</v>
      </c>
      <c r="E89" s="23">
        <f t="shared" si="1"/>
        <v>92709955.199999988</v>
      </c>
      <c r="F89" s="23">
        <v>289718.61</v>
      </c>
      <c r="G89" s="44">
        <v>320</v>
      </c>
    </row>
    <row r="90" spans="1:7" s="20" customFormat="1" x14ac:dyDescent="0.2">
      <c r="A90" s="179"/>
      <c r="B90" s="179"/>
      <c r="C90" s="198"/>
      <c r="D90" s="27">
        <v>56</v>
      </c>
      <c r="E90" s="23">
        <f t="shared" si="1"/>
        <v>33412699.280000001</v>
      </c>
      <c r="F90" s="23">
        <v>879281.56</v>
      </c>
      <c r="G90" s="44">
        <v>38</v>
      </c>
    </row>
    <row r="91" spans="1:7" s="20" customFormat="1" x14ac:dyDescent="0.2">
      <c r="A91" s="179"/>
      <c r="B91" s="179"/>
      <c r="C91" s="198"/>
      <c r="D91" s="27">
        <v>57</v>
      </c>
      <c r="E91" s="23">
        <f t="shared" si="1"/>
        <v>51837472</v>
      </c>
      <c r="F91" s="23">
        <v>518374.72</v>
      </c>
      <c r="G91" s="44">
        <v>100</v>
      </c>
    </row>
    <row r="92" spans="1:7" s="20" customFormat="1" x14ac:dyDescent="0.2">
      <c r="A92" s="179"/>
      <c r="B92" s="179"/>
      <c r="C92" s="198"/>
      <c r="D92" s="27">
        <v>58</v>
      </c>
      <c r="E92" s="23">
        <f t="shared" si="1"/>
        <v>10659087.25</v>
      </c>
      <c r="F92" s="23">
        <v>426363.49</v>
      </c>
      <c r="G92" s="44">
        <v>25</v>
      </c>
    </row>
    <row r="93" spans="1:7" s="20" customFormat="1" x14ac:dyDescent="0.2">
      <c r="A93" s="179"/>
      <c r="B93" s="179"/>
      <c r="C93" s="198"/>
      <c r="D93" s="27">
        <v>59</v>
      </c>
      <c r="E93" s="23">
        <f t="shared" si="1"/>
        <v>3943199.8499999996</v>
      </c>
      <c r="F93" s="23">
        <v>788639.97</v>
      </c>
      <c r="G93" s="44">
        <v>5</v>
      </c>
    </row>
    <row r="94" spans="1:7" s="20" customFormat="1" x14ac:dyDescent="0.2">
      <c r="A94" s="179"/>
      <c r="B94" s="179"/>
      <c r="C94" s="198"/>
      <c r="D94" s="27">
        <v>60</v>
      </c>
      <c r="E94" s="23">
        <f t="shared" si="1"/>
        <v>7269232.2400000002</v>
      </c>
      <c r="F94" s="23">
        <v>908654.03</v>
      </c>
      <c r="G94" s="44">
        <v>8</v>
      </c>
    </row>
    <row r="95" spans="1:7" s="20" customFormat="1" x14ac:dyDescent="0.25">
      <c r="A95" s="179"/>
      <c r="B95" s="179"/>
      <c r="C95" s="186"/>
      <c r="D95" s="27">
        <v>67</v>
      </c>
      <c r="E95" s="23">
        <f t="shared" si="1"/>
        <v>50740706.719999999</v>
      </c>
      <c r="F95" s="47">
        <v>576598.93999999994</v>
      </c>
      <c r="G95" s="44">
        <v>88</v>
      </c>
    </row>
    <row r="96" spans="1:7" s="20" customFormat="1" ht="31.5" x14ac:dyDescent="0.2">
      <c r="A96" s="181"/>
      <c r="B96" s="181"/>
      <c r="C96" s="154" t="s">
        <v>296</v>
      </c>
      <c r="D96" s="151"/>
      <c r="E96" s="152">
        <f>E79+E80+E81+E82+E83+E84+E85+E86+E87+E88+E89+E90+E91+E92+E93+E94+E95</f>
        <v>526851805.42000008</v>
      </c>
      <c r="F96" s="24">
        <f>F79+F80+F81+F82+F83+F84+F85+F86+F87+F88+F89+F90+F91+F92+F93+F94+F95</f>
        <v>6578006.120000001</v>
      </c>
      <c r="G96" s="153">
        <f>G79+G80+G81+G82+G83+G84+G85+G86+G87+G88+G89+G90+G91+G92+G93+G94+G95</f>
        <v>1794</v>
      </c>
    </row>
    <row r="97" spans="1:7" s="20" customFormat="1" x14ac:dyDescent="0.2">
      <c r="A97" s="187" t="s">
        <v>311</v>
      </c>
      <c r="B97" s="188"/>
      <c r="C97" s="188"/>
      <c r="D97" s="189"/>
      <c r="E97" s="159">
        <f>E48+E51+E58+E61+E64+E68+E70+E72+E74+E76+E78+E96</f>
        <v>1046084707.3800001</v>
      </c>
      <c r="F97" s="26"/>
      <c r="G97" s="160">
        <f>G48+G51+G58+G61+G64+G68+G70+G72+G74+G76+G78+G96</f>
        <v>4150</v>
      </c>
    </row>
    <row r="98" spans="1:7" s="20" customFormat="1" x14ac:dyDescent="0.2">
      <c r="A98" s="167">
        <v>560268</v>
      </c>
      <c r="B98" s="190" t="s">
        <v>7</v>
      </c>
      <c r="C98" s="185" t="s">
        <v>295</v>
      </c>
      <c r="D98" s="27">
        <v>44</v>
      </c>
      <c r="E98" s="23">
        <f t="shared" ref="E98:E113" si="2">G98*F98</f>
        <v>27659275.199999999</v>
      </c>
      <c r="F98" s="23">
        <v>172870.47</v>
      </c>
      <c r="G98" s="44">
        <v>160</v>
      </c>
    </row>
    <row r="99" spans="1:7" s="20" customFormat="1" x14ac:dyDescent="0.2">
      <c r="A99" s="179"/>
      <c r="B99" s="191"/>
      <c r="C99" s="198"/>
      <c r="D99" s="27">
        <v>45</v>
      </c>
      <c r="E99" s="23">
        <f t="shared" si="2"/>
        <v>19559355.25</v>
      </c>
      <c r="F99" s="23">
        <v>205887.95</v>
      </c>
      <c r="G99" s="44">
        <v>95</v>
      </c>
    </row>
    <row r="100" spans="1:7" s="20" customFormat="1" x14ac:dyDescent="0.2">
      <c r="A100" s="179"/>
      <c r="B100" s="191"/>
      <c r="C100" s="198"/>
      <c r="D100" s="27">
        <v>46</v>
      </c>
      <c r="E100" s="23">
        <f t="shared" si="2"/>
        <v>7505057.7000000002</v>
      </c>
      <c r="F100" s="23">
        <v>250168.59</v>
      </c>
      <c r="G100" s="44">
        <v>30</v>
      </c>
    </row>
    <row r="101" spans="1:7" s="20" customFormat="1" x14ac:dyDescent="0.2">
      <c r="A101" s="179"/>
      <c r="B101" s="191"/>
      <c r="C101" s="198"/>
      <c r="D101" s="27">
        <v>47</v>
      </c>
      <c r="E101" s="23">
        <f t="shared" si="2"/>
        <v>29072874.599999998</v>
      </c>
      <c r="F101" s="23">
        <v>132149.43</v>
      </c>
      <c r="G101" s="44">
        <v>220</v>
      </c>
    </row>
    <row r="102" spans="1:7" s="20" customFormat="1" x14ac:dyDescent="0.2">
      <c r="A102" s="179"/>
      <c r="B102" s="191"/>
      <c r="C102" s="198"/>
      <c r="D102" s="27">
        <v>48</v>
      </c>
      <c r="E102" s="23">
        <f t="shared" si="2"/>
        <v>21591459.899999999</v>
      </c>
      <c r="F102" s="23">
        <v>159936.74</v>
      </c>
      <c r="G102" s="44">
        <v>135</v>
      </c>
    </row>
    <row r="103" spans="1:7" s="20" customFormat="1" x14ac:dyDescent="0.2">
      <c r="A103" s="179"/>
      <c r="B103" s="191"/>
      <c r="C103" s="198"/>
      <c r="D103" s="27">
        <v>49</v>
      </c>
      <c r="E103" s="23">
        <f t="shared" si="2"/>
        <v>14137979.1</v>
      </c>
      <c r="F103" s="23">
        <v>201971.13</v>
      </c>
      <c r="G103" s="44">
        <v>70</v>
      </c>
    </row>
    <row r="104" spans="1:7" s="20" customFormat="1" x14ac:dyDescent="0.2">
      <c r="A104" s="179"/>
      <c r="B104" s="191"/>
      <c r="C104" s="198"/>
      <c r="D104" s="27">
        <v>50</v>
      </c>
      <c r="E104" s="23">
        <f t="shared" si="2"/>
        <v>3920350.5</v>
      </c>
      <c r="F104" s="23">
        <v>261356.7</v>
      </c>
      <c r="G104" s="44">
        <v>15</v>
      </c>
    </row>
    <row r="105" spans="1:7" s="20" customFormat="1" x14ac:dyDescent="0.2">
      <c r="A105" s="179"/>
      <c r="B105" s="191"/>
      <c r="C105" s="198"/>
      <c r="D105" s="27">
        <v>51</v>
      </c>
      <c r="E105" s="23">
        <f t="shared" si="2"/>
        <v>4338424.2</v>
      </c>
      <c r="F105" s="23">
        <v>289228.28000000003</v>
      </c>
      <c r="G105" s="44">
        <v>15</v>
      </c>
    </row>
    <row r="106" spans="1:7" s="20" customFormat="1" x14ac:dyDescent="0.2">
      <c r="A106" s="179"/>
      <c r="B106" s="191"/>
      <c r="C106" s="198"/>
      <c r="D106" s="27">
        <v>52</v>
      </c>
      <c r="E106" s="23">
        <f t="shared" si="2"/>
        <v>3312448.9000000004</v>
      </c>
      <c r="F106" s="23">
        <v>331244.89</v>
      </c>
      <c r="G106" s="44">
        <v>10</v>
      </c>
    </row>
    <row r="107" spans="1:7" s="20" customFormat="1" x14ac:dyDescent="0.2">
      <c r="A107" s="179"/>
      <c r="B107" s="191"/>
      <c r="C107" s="198"/>
      <c r="D107" s="27">
        <v>56</v>
      </c>
      <c r="E107" s="23">
        <f t="shared" si="2"/>
        <v>33412699.280000001</v>
      </c>
      <c r="F107" s="23">
        <v>879281.56</v>
      </c>
      <c r="G107" s="44">
        <v>38</v>
      </c>
    </row>
    <row r="108" spans="1:7" s="20" customFormat="1" x14ac:dyDescent="0.2">
      <c r="A108" s="179"/>
      <c r="B108" s="191"/>
      <c r="C108" s="198"/>
      <c r="D108" s="27">
        <v>53</v>
      </c>
      <c r="E108" s="23">
        <f t="shared" si="2"/>
        <v>3340091.16</v>
      </c>
      <c r="F108" s="23">
        <v>185560.62</v>
      </c>
      <c r="G108" s="44">
        <v>18</v>
      </c>
    </row>
    <row r="109" spans="1:7" s="20" customFormat="1" x14ac:dyDescent="0.2">
      <c r="A109" s="179"/>
      <c r="B109" s="191"/>
      <c r="C109" s="186"/>
      <c r="D109" s="27">
        <v>55</v>
      </c>
      <c r="E109" s="23">
        <f t="shared" si="2"/>
        <v>5214934.9799999995</v>
      </c>
      <c r="F109" s="23">
        <v>289718.61</v>
      </c>
      <c r="G109" s="44">
        <v>18</v>
      </c>
    </row>
    <row r="110" spans="1:7" s="20" customFormat="1" ht="31.5" x14ac:dyDescent="0.2">
      <c r="A110" s="180"/>
      <c r="B110" s="192"/>
      <c r="C110" s="154" t="s">
        <v>296</v>
      </c>
      <c r="D110" s="151"/>
      <c r="E110" s="152">
        <f>E98+E99+E100+E101+E102+E103+E104+E105+E106+E107+E108+E109</f>
        <v>173064950.76999998</v>
      </c>
      <c r="F110" s="24">
        <f>F98+F99+F100+F101+F102+F103+F104+F105+F106+F107+F108+F109</f>
        <v>3359374.97</v>
      </c>
      <c r="G110" s="153">
        <f>G98+G99+G100+G101+G102+G103+G104+G105+G106+G107+G108+G109</f>
        <v>824</v>
      </c>
    </row>
    <row r="111" spans="1:7" s="20" customFormat="1" x14ac:dyDescent="0.2">
      <c r="A111" s="179"/>
      <c r="B111" s="191"/>
      <c r="C111" s="185" t="s">
        <v>286</v>
      </c>
      <c r="D111" s="27">
        <v>82</v>
      </c>
      <c r="E111" s="23">
        <f t="shared" si="2"/>
        <v>3127455.1</v>
      </c>
      <c r="F111" s="23">
        <v>223389.65</v>
      </c>
      <c r="G111" s="44">
        <v>14</v>
      </c>
    </row>
    <row r="112" spans="1:7" s="20" customFormat="1" x14ac:dyDescent="0.2">
      <c r="A112" s="179"/>
      <c r="B112" s="191"/>
      <c r="C112" s="198"/>
      <c r="D112" s="27">
        <v>83</v>
      </c>
      <c r="E112" s="23">
        <f t="shared" si="2"/>
        <v>734866.38</v>
      </c>
      <c r="F112" s="23">
        <v>244955.46</v>
      </c>
      <c r="G112" s="44">
        <v>3</v>
      </c>
    </row>
    <row r="113" spans="1:7" s="20" customFormat="1" x14ac:dyDescent="0.2">
      <c r="A113" s="179"/>
      <c r="B113" s="191"/>
      <c r="C113" s="186"/>
      <c r="D113" s="27">
        <v>84</v>
      </c>
      <c r="E113" s="23">
        <f t="shared" si="2"/>
        <v>552178.46</v>
      </c>
      <c r="F113" s="23">
        <v>276089.23</v>
      </c>
      <c r="G113" s="44">
        <v>2</v>
      </c>
    </row>
    <row r="114" spans="1:7" s="20" customFormat="1" x14ac:dyDescent="0.2">
      <c r="A114" s="181"/>
      <c r="B114" s="193"/>
      <c r="C114" s="154" t="s">
        <v>287</v>
      </c>
      <c r="D114" s="151"/>
      <c r="E114" s="152">
        <f>E111+E112+E113</f>
        <v>4414499.9399999995</v>
      </c>
      <c r="F114" s="24">
        <f>F111+F112+F113</f>
        <v>744434.34</v>
      </c>
      <c r="G114" s="153">
        <f>G111+G112+G113</f>
        <v>19</v>
      </c>
    </row>
    <row r="115" spans="1:7" s="20" customFormat="1" x14ac:dyDescent="0.2">
      <c r="A115" s="176" t="s">
        <v>312</v>
      </c>
      <c r="B115" s="177"/>
      <c r="C115" s="177"/>
      <c r="D115" s="178"/>
      <c r="E115" s="159">
        <f>E110+E114</f>
        <v>177479450.70999998</v>
      </c>
      <c r="F115" s="26"/>
      <c r="G115" s="160">
        <f>G110+G114</f>
        <v>843</v>
      </c>
    </row>
    <row r="116" spans="1:7" s="20" customFormat="1" x14ac:dyDescent="0.2">
      <c r="A116" s="167">
        <v>560220</v>
      </c>
      <c r="B116" s="167" t="s">
        <v>313</v>
      </c>
      <c r="C116" s="197" t="s">
        <v>314</v>
      </c>
      <c r="D116" s="27">
        <v>37</v>
      </c>
      <c r="E116" s="23">
        <f t="shared" ref="E116:E139" si="3">G116*F116</f>
        <v>1514260.99</v>
      </c>
      <c r="F116" s="23">
        <v>137660.09</v>
      </c>
      <c r="G116" s="44">
        <v>11</v>
      </c>
    </row>
    <row r="117" spans="1:7" s="20" customFormat="1" x14ac:dyDescent="0.2">
      <c r="A117" s="179"/>
      <c r="B117" s="179"/>
      <c r="C117" s="197"/>
      <c r="D117" s="27">
        <v>38</v>
      </c>
      <c r="E117" s="23">
        <f t="shared" si="3"/>
        <v>9218803.5999999996</v>
      </c>
      <c r="F117" s="23">
        <v>230470.09</v>
      </c>
      <c r="G117" s="44">
        <v>40</v>
      </c>
    </row>
    <row r="118" spans="1:7" s="20" customFormat="1" x14ac:dyDescent="0.2">
      <c r="A118" s="179"/>
      <c r="B118" s="179"/>
      <c r="C118" s="197"/>
      <c r="D118" s="27">
        <v>41</v>
      </c>
      <c r="E118" s="23">
        <f t="shared" si="3"/>
        <v>174662.61</v>
      </c>
      <c r="F118" s="23">
        <v>174662.61</v>
      </c>
      <c r="G118" s="44">
        <v>1</v>
      </c>
    </row>
    <row r="119" spans="1:7" s="20" customFormat="1" ht="31.5" x14ac:dyDescent="0.2">
      <c r="A119" s="180"/>
      <c r="B119" s="180"/>
      <c r="C119" s="150" t="s">
        <v>315</v>
      </c>
      <c r="D119" s="151"/>
      <c r="E119" s="152">
        <f>E116+E117+E118</f>
        <v>10907727.199999999</v>
      </c>
      <c r="F119" s="24">
        <f>F116+F117+F118</f>
        <v>542792.79</v>
      </c>
      <c r="G119" s="153">
        <f>G116+G117+G118</f>
        <v>52</v>
      </c>
    </row>
    <row r="120" spans="1:7" s="20" customFormat="1" x14ac:dyDescent="0.2">
      <c r="A120" s="179"/>
      <c r="B120" s="179"/>
      <c r="C120" s="45" t="s">
        <v>280</v>
      </c>
      <c r="D120" s="50">
        <v>79</v>
      </c>
      <c r="E120" s="23">
        <f t="shared" si="3"/>
        <v>3257002.75</v>
      </c>
      <c r="F120" s="23">
        <v>130280.11</v>
      </c>
      <c r="G120" s="44">
        <v>25</v>
      </c>
    </row>
    <row r="121" spans="1:7" s="20" customFormat="1" x14ac:dyDescent="0.2">
      <c r="A121" s="180"/>
      <c r="B121" s="180"/>
      <c r="C121" s="150" t="s">
        <v>281</v>
      </c>
      <c r="D121" s="151"/>
      <c r="E121" s="152">
        <f>E120</f>
        <v>3257002.75</v>
      </c>
      <c r="F121" s="24">
        <f>F120</f>
        <v>130280.11</v>
      </c>
      <c r="G121" s="153">
        <f>G120</f>
        <v>25</v>
      </c>
    </row>
    <row r="122" spans="1:7" s="20" customFormat="1" x14ac:dyDescent="0.2">
      <c r="A122" s="179"/>
      <c r="B122" s="179"/>
      <c r="C122" s="45" t="s">
        <v>316</v>
      </c>
      <c r="D122" s="27">
        <v>86</v>
      </c>
      <c r="E122" s="23">
        <f t="shared" si="3"/>
        <v>3420321.2</v>
      </c>
      <c r="F122" s="23">
        <v>171016.06</v>
      </c>
      <c r="G122" s="44">
        <v>20</v>
      </c>
    </row>
    <row r="123" spans="1:7" s="20" customFormat="1" ht="31.5" x14ac:dyDescent="0.2">
      <c r="A123" s="180"/>
      <c r="B123" s="180"/>
      <c r="C123" s="150" t="s">
        <v>317</v>
      </c>
      <c r="D123" s="151"/>
      <c r="E123" s="152">
        <f>E122</f>
        <v>3420321.2</v>
      </c>
      <c r="F123" s="24">
        <f>F122</f>
        <v>171016.06</v>
      </c>
      <c r="G123" s="153">
        <f>G122</f>
        <v>20</v>
      </c>
    </row>
    <row r="124" spans="1:7" s="20" customFormat="1" ht="31.5" x14ac:dyDescent="0.2">
      <c r="A124" s="179"/>
      <c r="B124" s="179"/>
      <c r="C124" s="45" t="s">
        <v>318</v>
      </c>
      <c r="D124" s="27">
        <v>8</v>
      </c>
      <c r="E124" s="23">
        <f t="shared" si="3"/>
        <v>2661656.1300000004</v>
      </c>
      <c r="F124" s="46">
        <v>380236.59</v>
      </c>
      <c r="G124" s="44">
        <v>7</v>
      </c>
    </row>
    <row r="125" spans="1:7" s="20" customFormat="1" ht="47.25" x14ac:dyDescent="0.2">
      <c r="A125" s="180"/>
      <c r="B125" s="180"/>
      <c r="C125" s="150" t="s">
        <v>319</v>
      </c>
      <c r="D125" s="151"/>
      <c r="E125" s="152">
        <f>E124</f>
        <v>2661656.1300000004</v>
      </c>
      <c r="F125" s="24">
        <f>F124</f>
        <v>380236.59</v>
      </c>
      <c r="G125" s="153">
        <f>G124</f>
        <v>7</v>
      </c>
    </row>
    <row r="126" spans="1:7" s="20" customFormat="1" x14ac:dyDescent="0.2">
      <c r="A126" s="179"/>
      <c r="B126" s="179"/>
      <c r="C126" s="45" t="s">
        <v>293</v>
      </c>
      <c r="D126" s="27">
        <v>23</v>
      </c>
      <c r="E126" s="23">
        <f t="shared" si="3"/>
        <v>7583759.2000000002</v>
      </c>
      <c r="F126" s="23">
        <v>189593.98</v>
      </c>
      <c r="G126" s="28">
        <v>40</v>
      </c>
    </row>
    <row r="127" spans="1:7" s="20" customFormat="1" ht="31.5" x14ac:dyDescent="0.2">
      <c r="A127" s="180"/>
      <c r="B127" s="180"/>
      <c r="C127" s="150" t="s">
        <v>294</v>
      </c>
      <c r="D127" s="151"/>
      <c r="E127" s="152">
        <f>E126</f>
        <v>7583759.2000000002</v>
      </c>
      <c r="F127" s="24">
        <f>F126</f>
        <v>189593.98</v>
      </c>
      <c r="G127" s="153">
        <f>G126</f>
        <v>40</v>
      </c>
    </row>
    <row r="128" spans="1:7" s="20" customFormat="1" x14ac:dyDescent="0.2">
      <c r="A128" s="179"/>
      <c r="B128" s="179"/>
      <c r="C128" s="182" t="s">
        <v>286</v>
      </c>
      <c r="D128" s="27">
        <v>82</v>
      </c>
      <c r="E128" s="23">
        <f t="shared" si="3"/>
        <v>2233896.5</v>
      </c>
      <c r="F128" s="23">
        <v>223389.65</v>
      </c>
      <c r="G128" s="28">
        <v>10</v>
      </c>
    </row>
    <row r="129" spans="1:7" s="20" customFormat="1" x14ac:dyDescent="0.2">
      <c r="A129" s="179"/>
      <c r="B129" s="179"/>
      <c r="C129" s="182"/>
      <c r="D129" s="27">
        <v>83</v>
      </c>
      <c r="E129" s="23">
        <f t="shared" si="3"/>
        <v>244955.46</v>
      </c>
      <c r="F129" s="23">
        <v>244955.46</v>
      </c>
      <c r="G129" s="28">
        <v>1</v>
      </c>
    </row>
    <row r="130" spans="1:7" s="20" customFormat="1" x14ac:dyDescent="0.2">
      <c r="A130" s="180"/>
      <c r="B130" s="180"/>
      <c r="C130" s="150" t="s">
        <v>287</v>
      </c>
      <c r="D130" s="151"/>
      <c r="E130" s="152">
        <f>E128+E129</f>
        <v>2478851.96</v>
      </c>
      <c r="F130" s="24">
        <f>F128+F129</f>
        <v>468345.11</v>
      </c>
      <c r="G130" s="153">
        <f>G128+G129</f>
        <v>11</v>
      </c>
    </row>
    <row r="131" spans="1:7" s="20" customFormat="1" x14ac:dyDescent="0.2">
      <c r="A131" s="179"/>
      <c r="B131" s="179"/>
      <c r="C131" s="201" t="s">
        <v>320</v>
      </c>
      <c r="D131" s="27">
        <v>70</v>
      </c>
      <c r="E131" s="23">
        <f t="shared" si="3"/>
        <v>3648215.6</v>
      </c>
      <c r="F131" s="23">
        <v>182410.78</v>
      </c>
      <c r="G131" s="44">
        <v>20</v>
      </c>
    </row>
    <row r="132" spans="1:7" s="20" customFormat="1" x14ac:dyDescent="0.2">
      <c r="A132" s="179"/>
      <c r="B132" s="179"/>
      <c r="C132" s="201"/>
      <c r="D132" s="27">
        <v>74</v>
      </c>
      <c r="E132" s="23">
        <f t="shared" si="3"/>
        <v>5322780.4799999995</v>
      </c>
      <c r="F132" s="23">
        <v>443565.04</v>
      </c>
      <c r="G132" s="44">
        <v>12</v>
      </c>
    </row>
    <row r="133" spans="1:7" s="20" customFormat="1" ht="31.5" x14ac:dyDescent="0.2">
      <c r="A133" s="180"/>
      <c r="B133" s="180"/>
      <c r="C133" s="150" t="s">
        <v>292</v>
      </c>
      <c r="D133" s="151"/>
      <c r="E133" s="152">
        <f>E131+E132</f>
        <v>8970996.0800000001</v>
      </c>
      <c r="F133" s="24">
        <f>F131+F132</f>
        <v>625975.81999999995</v>
      </c>
      <c r="G133" s="153">
        <f>G131+G132</f>
        <v>32</v>
      </c>
    </row>
    <row r="134" spans="1:7" s="20" customFormat="1" x14ac:dyDescent="0.2">
      <c r="A134" s="179"/>
      <c r="B134" s="179"/>
      <c r="C134" s="199" t="s">
        <v>321</v>
      </c>
      <c r="D134" s="27">
        <v>12</v>
      </c>
      <c r="E134" s="23">
        <f t="shared" si="3"/>
        <v>1984829.4000000001</v>
      </c>
      <c r="F134" s="29">
        <v>220536.6</v>
      </c>
      <c r="G134" s="44">
        <v>9</v>
      </c>
    </row>
    <row r="135" spans="1:7" s="20" customFormat="1" x14ac:dyDescent="0.2">
      <c r="A135" s="179"/>
      <c r="B135" s="179"/>
      <c r="C135" s="200"/>
      <c r="D135" s="27">
        <v>15</v>
      </c>
      <c r="E135" s="23">
        <f t="shared" si="3"/>
        <v>3038308.7</v>
      </c>
      <c r="F135" s="29">
        <v>303830.87</v>
      </c>
      <c r="G135" s="44">
        <v>10</v>
      </c>
    </row>
    <row r="136" spans="1:7" s="20" customFormat="1" ht="31.5" x14ac:dyDescent="0.2">
      <c r="A136" s="180"/>
      <c r="B136" s="180"/>
      <c r="C136" s="150" t="s">
        <v>322</v>
      </c>
      <c r="D136" s="151"/>
      <c r="E136" s="152">
        <f>E134+E135</f>
        <v>5023138.1000000006</v>
      </c>
      <c r="F136" s="24">
        <f>F134+F135</f>
        <v>524367.47</v>
      </c>
      <c r="G136" s="153">
        <f>G134+G135</f>
        <v>19</v>
      </c>
    </row>
    <row r="137" spans="1:7" s="20" customFormat="1" x14ac:dyDescent="0.2">
      <c r="A137" s="179"/>
      <c r="B137" s="179"/>
      <c r="C137" s="199" t="s">
        <v>299</v>
      </c>
      <c r="D137" s="27">
        <v>28</v>
      </c>
      <c r="E137" s="23">
        <f t="shared" si="3"/>
        <v>3097759.4</v>
      </c>
      <c r="F137" s="29">
        <v>154887.97</v>
      </c>
      <c r="G137" s="44">
        <v>20</v>
      </c>
    </row>
    <row r="138" spans="1:7" s="20" customFormat="1" x14ac:dyDescent="0.2">
      <c r="A138" s="179"/>
      <c r="B138" s="179"/>
      <c r="C138" s="202"/>
      <c r="D138" s="27">
        <v>29</v>
      </c>
      <c r="E138" s="23">
        <f t="shared" si="3"/>
        <v>906495.6</v>
      </c>
      <c r="F138" s="29">
        <v>90649.56</v>
      </c>
      <c r="G138" s="44">
        <v>10</v>
      </c>
    </row>
    <row r="139" spans="1:7" s="20" customFormat="1" x14ac:dyDescent="0.2">
      <c r="A139" s="179"/>
      <c r="B139" s="179"/>
      <c r="C139" s="200"/>
      <c r="D139" s="27">
        <v>30</v>
      </c>
      <c r="E139" s="23">
        <f t="shared" si="3"/>
        <v>922813.15</v>
      </c>
      <c r="F139" s="29">
        <v>184562.63</v>
      </c>
      <c r="G139" s="44">
        <v>5</v>
      </c>
    </row>
    <row r="140" spans="1:7" s="20" customFormat="1" ht="31.5" x14ac:dyDescent="0.2">
      <c r="A140" s="181"/>
      <c r="B140" s="181"/>
      <c r="C140" s="150" t="s">
        <v>300</v>
      </c>
      <c r="D140" s="151"/>
      <c r="E140" s="152">
        <f>E137+E138+E139</f>
        <v>4927068.1500000004</v>
      </c>
      <c r="F140" s="24">
        <f>F137+F138+F139</f>
        <v>430100.16000000003</v>
      </c>
      <c r="G140" s="153">
        <f>G137+G138+G139</f>
        <v>35</v>
      </c>
    </row>
    <row r="141" spans="1:7" s="20" customFormat="1" x14ac:dyDescent="0.2">
      <c r="A141" s="206" t="s">
        <v>323</v>
      </c>
      <c r="B141" s="207"/>
      <c r="C141" s="207"/>
      <c r="D141" s="208"/>
      <c r="E141" s="159">
        <f>E119+E121+E123+E125+E127+E130+E133+E136+E140</f>
        <v>49230520.769999996</v>
      </c>
      <c r="F141" s="26"/>
      <c r="G141" s="160">
        <f>G119+G121+G123+G125+G127+G130+G133+G136+G140</f>
        <v>241</v>
      </c>
    </row>
    <row r="142" spans="1:7" s="20" customFormat="1" x14ac:dyDescent="0.2">
      <c r="A142" s="167">
        <v>560020</v>
      </c>
      <c r="B142" s="167" t="s">
        <v>324</v>
      </c>
      <c r="C142" s="185" t="s">
        <v>291</v>
      </c>
      <c r="D142" s="27">
        <v>70</v>
      </c>
      <c r="E142" s="23">
        <f t="shared" ref="E142:E174" si="4">G142*F142</f>
        <v>167088274.47999999</v>
      </c>
      <c r="F142" s="23">
        <v>182410.78</v>
      </c>
      <c r="G142" s="28">
        <v>916</v>
      </c>
    </row>
    <row r="143" spans="1:7" s="20" customFormat="1" x14ac:dyDescent="0.2">
      <c r="A143" s="179"/>
      <c r="B143" s="179"/>
      <c r="C143" s="198"/>
      <c r="D143" s="27">
        <v>71</v>
      </c>
      <c r="E143" s="23">
        <f t="shared" si="4"/>
        <v>113948883</v>
      </c>
      <c r="F143" s="23">
        <v>379829.61</v>
      </c>
      <c r="G143" s="28">
        <v>300</v>
      </c>
    </row>
    <row r="144" spans="1:7" s="20" customFormat="1" x14ac:dyDescent="0.2">
      <c r="A144" s="179"/>
      <c r="B144" s="179"/>
      <c r="C144" s="198"/>
      <c r="D144" s="27">
        <v>72</v>
      </c>
      <c r="E144" s="23">
        <f t="shared" si="4"/>
        <v>429029980</v>
      </c>
      <c r="F144" s="23">
        <v>214514.99</v>
      </c>
      <c r="G144" s="28">
        <v>2000</v>
      </c>
    </row>
    <row r="145" spans="1:7" s="20" customFormat="1" x14ac:dyDescent="0.2">
      <c r="A145" s="179"/>
      <c r="B145" s="179"/>
      <c r="C145" s="198"/>
      <c r="D145" s="27">
        <v>73</v>
      </c>
      <c r="E145" s="23">
        <f t="shared" si="4"/>
        <v>90297951</v>
      </c>
      <c r="F145" s="23">
        <v>300993.17</v>
      </c>
      <c r="G145" s="28">
        <v>300</v>
      </c>
    </row>
    <row r="146" spans="1:7" s="20" customFormat="1" x14ac:dyDescent="0.2">
      <c r="A146" s="179"/>
      <c r="B146" s="179"/>
      <c r="C146" s="198"/>
      <c r="D146" s="27">
        <v>74</v>
      </c>
      <c r="E146" s="23">
        <f t="shared" si="4"/>
        <v>6653475.5999999996</v>
      </c>
      <c r="F146" s="23">
        <v>443565.04</v>
      </c>
      <c r="G146" s="28">
        <v>15</v>
      </c>
    </row>
    <row r="147" spans="1:7" s="20" customFormat="1" x14ac:dyDescent="0.2">
      <c r="A147" s="179"/>
      <c r="B147" s="179"/>
      <c r="C147" s="198"/>
      <c r="D147" s="27">
        <v>77</v>
      </c>
      <c r="E147" s="23">
        <f t="shared" si="4"/>
        <v>67862553.299999997</v>
      </c>
      <c r="F147" s="23">
        <v>251342.79</v>
      </c>
      <c r="G147" s="28">
        <v>270</v>
      </c>
    </row>
    <row r="148" spans="1:7" s="20" customFormat="1" x14ac:dyDescent="0.2">
      <c r="A148" s="179"/>
      <c r="B148" s="179"/>
      <c r="C148" s="186"/>
      <c r="D148" s="27">
        <v>78</v>
      </c>
      <c r="E148" s="23">
        <f t="shared" si="4"/>
        <v>78342718.780000001</v>
      </c>
      <c r="F148" s="23">
        <v>218834.41</v>
      </c>
      <c r="G148" s="28">
        <v>358</v>
      </c>
    </row>
    <row r="149" spans="1:7" s="20" customFormat="1" ht="31.5" x14ac:dyDescent="0.2">
      <c r="A149" s="180"/>
      <c r="B149" s="180"/>
      <c r="C149" s="150" t="s">
        <v>325</v>
      </c>
      <c r="D149" s="151"/>
      <c r="E149" s="152">
        <f>E142+E143+E144+E145+E146+E147+E148</f>
        <v>953223836.15999997</v>
      </c>
      <c r="F149" s="24">
        <f>F142+F143+F144+F145+F146+F147+F148</f>
        <v>1991490.79</v>
      </c>
      <c r="G149" s="153">
        <f>G142+G143+G144+G145+G146+G147+G148</f>
        <v>4159</v>
      </c>
    </row>
    <row r="150" spans="1:7" s="20" customFormat="1" x14ac:dyDescent="0.2">
      <c r="A150" s="179"/>
      <c r="B150" s="179"/>
      <c r="C150" s="197" t="s">
        <v>326</v>
      </c>
      <c r="D150" s="27">
        <v>10</v>
      </c>
      <c r="E150" s="23">
        <f t="shared" si="4"/>
        <v>57911619</v>
      </c>
      <c r="F150" s="46">
        <v>772154.92</v>
      </c>
      <c r="G150" s="28">
        <v>75</v>
      </c>
    </row>
    <row r="151" spans="1:7" s="20" customFormat="1" x14ac:dyDescent="0.2">
      <c r="A151" s="179"/>
      <c r="B151" s="179"/>
      <c r="C151" s="197"/>
      <c r="D151" s="27">
        <v>11</v>
      </c>
      <c r="E151" s="23">
        <f t="shared" si="4"/>
        <v>42986213</v>
      </c>
      <c r="F151" s="23">
        <v>2149310.65</v>
      </c>
      <c r="G151" s="28">
        <v>20</v>
      </c>
    </row>
    <row r="152" spans="1:7" s="20" customFormat="1" ht="31.5" x14ac:dyDescent="0.2">
      <c r="A152" s="180"/>
      <c r="B152" s="180"/>
      <c r="C152" s="150" t="s">
        <v>327</v>
      </c>
      <c r="D152" s="151"/>
      <c r="E152" s="152">
        <f>E150+E151</f>
        <v>100897832</v>
      </c>
      <c r="F152" s="24">
        <f>F150+F151</f>
        <v>2921465.57</v>
      </c>
      <c r="G152" s="153">
        <f>G150+G151</f>
        <v>95</v>
      </c>
    </row>
    <row r="153" spans="1:7" s="20" customFormat="1" x14ac:dyDescent="0.2">
      <c r="A153" s="179"/>
      <c r="B153" s="179"/>
      <c r="C153" s="197" t="s">
        <v>299</v>
      </c>
      <c r="D153" s="51">
        <v>28</v>
      </c>
      <c r="E153" s="23">
        <f t="shared" si="4"/>
        <v>6195518.7999999998</v>
      </c>
      <c r="F153" s="23">
        <v>154887.97</v>
      </c>
      <c r="G153" s="28">
        <v>40</v>
      </c>
    </row>
    <row r="154" spans="1:7" s="20" customFormat="1" x14ac:dyDescent="0.2">
      <c r="A154" s="179"/>
      <c r="B154" s="179"/>
      <c r="C154" s="197"/>
      <c r="D154" s="51">
        <v>29</v>
      </c>
      <c r="E154" s="23">
        <f t="shared" si="4"/>
        <v>906495.6</v>
      </c>
      <c r="F154" s="23">
        <v>90649.56</v>
      </c>
      <c r="G154" s="28">
        <v>10</v>
      </c>
    </row>
    <row r="155" spans="1:7" s="20" customFormat="1" x14ac:dyDescent="0.2">
      <c r="A155" s="179"/>
      <c r="B155" s="179"/>
      <c r="C155" s="197"/>
      <c r="D155" s="51">
        <v>30</v>
      </c>
      <c r="E155" s="23">
        <f t="shared" si="4"/>
        <v>922813.15</v>
      </c>
      <c r="F155" s="23">
        <v>184562.63</v>
      </c>
      <c r="G155" s="28">
        <v>5</v>
      </c>
    </row>
    <row r="156" spans="1:7" s="20" customFormat="1" ht="31.5" x14ac:dyDescent="0.2">
      <c r="A156" s="180"/>
      <c r="B156" s="180"/>
      <c r="C156" s="154" t="s">
        <v>328</v>
      </c>
      <c r="D156" s="151"/>
      <c r="E156" s="152">
        <f>E153+E154+E155</f>
        <v>8024827.5499999998</v>
      </c>
      <c r="F156" s="24">
        <f>F153+F154+F155</f>
        <v>430100.16000000003</v>
      </c>
      <c r="G156" s="153">
        <f>G153+G154+G155</f>
        <v>55</v>
      </c>
    </row>
    <row r="157" spans="1:7" s="20" customFormat="1" x14ac:dyDescent="0.2">
      <c r="A157" s="179"/>
      <c r="B157" s="179"/>
      <c r="C157" s="197" t="s">
        <v>301</v>
      </c>
      <c r="D157" s="51">
        <v>31</v>
      </c>
      <c r="E157" s="23">
        <f t="shared" si="4"/>
        <v>1696790.2</v>
      </c>
      <c r="F157" s="23">
        <v>84839.51</v>
      </c>
      <c r="G157" s="28">
        <v>20</v>
      </c>
    </row>
    <row r="158" spans="1:7" s="20" customFormat="1" x14ac:dyDescent="0.2">
      <c r="A158" s="179"/>
      <c r="B158" s="179"/>
      <c r="C158" s="197"/>
      <c r="D158" s="51">
        <v>34</v>
      </c>
      <c r="E158" s="23">
        <f t="shared" si="4"/>
        <v>240515.6</v>
      </c>
      <c r="F158" s="23">
        <v>120257.8</v>
      </c>
      <c r="G158" s="28">
        <v>2</v>
      </c>
    </row>
    <row r="159" spans="1:7" s="20" customFormat="1" ht="31.5" x14ac:dyDescent="0.2">
      <c r="A159" s="180"/>
      <c r="B159" s="180"/>
      <c r="C159" s="154" t="s">
        <v>302</v>
      </c>
      <c r="D159" s="155"/>
      <c r="E159" s="152">
        <f>E157+E158</f>
        <v>1937305.8</v>
      </c>
      <c r="F159" s="24">
        <f>F157+F158</f>
        <v>205097.31</v>
      </c>
      <c r="G159" s="153">
        <f>G157+G158</f>
        <v>22</v>
      </c>
    </row>
    <row r="160" spans="1:7" s="20" customFormat="1" x14ac:dyDescent="0.2">
      <c r="A160" s="179"/>
      <c r="B160" s="179"/>
      <c r="C160" s="197" t="s">
        <v>288</v>
      </c>
      <c r="D160" s="51">
        <v>68</v>
      </c>
      <c r="E160" s="23">
        <f t="shared" si="4"/>
        <v>2299957.6800000002</v>
      </c>
      <c r="F160" s="23">
        <v>191663.14</v>
      </c>
      <c r="G160" s="28">
        <v>12</v>
      </c>
    </row>
    <row r="161" spans="1:8" s="20" customFormat="1" x14ac:dyDescent="0.2">
      <c r="A161" s="179"/>
      <c r="B161" s="179"/>
      <c r="C161" s="197"/>
      <c r="D161" s="51">
        <v>69</v>
      </c>
      <c r="E161" s="23">
        <f t="shared" si="4"/>
        <v>1658881.75</v>
      </c>
      <c r="F161" s="23">
        <v>331776.34999999998</v>
      </c>
      <c r="G161" s="28">
        <v>5</v>
      </c>
    </row>
    <row r="162" spans="1:8" s="20" customFormat="1" ht="31.5" x14ac:dyDescent="0.2">
      <c r="A162" s="180"/>
      <c r="B162" s="180"/>
      <c r="C162" s="154" t="s">
        <v>329</v>
      </c>
      <c r="D162" s="151"/>
      <c r="E162" s="152">
        <f>E160+E161</f>
        <v>3958839.43</v>
      </c>
      <c r="F162" s="24">
        <f>F160+F161</f>
        <v>523439.49</v>
      </c>
      <c r="G162" s="153">
        <f>G160+G161</f>
        <v>17</v>
      </c>
    </row>
    <row r="163" spans="1:8" s="20" customFormat="1" x14ac:dyDescent="0.2">
      <c r="A163" s="179"/>
      <c r="B163" s="179"/>
      <c r="C163" s="197" t="s">
        <v>280</v>
      </c>
      <c r="D163" s="51">
        <v>79</v>
      </c>
      <c r="E163" s="23">
        <f t="shared" si="4"/>
        <v>20844817.600000001</v>
      </c>
      <c r="F163" s="23">
        <v>130280.11</v>
      </c>
      <c r="G163" s="28">
        <v>160</v>
      </c>
    </row>
    <row r="164" spans="1:8" s="20" customFormat="1" x14ac:dyDescent="0.2">
      <c r="A164" s="179"/>
      <c r="B164" s="179"/>
      <c r="C164" s="197"/>
      <c r="D164" s="51">
        <v>80</v>
      </c>
      <c r="E164" s="23">
        <f t="shared" si="4"/>
        <v>2514799.9499999997</v>
      </c>
      <c r="F164" s="23">
        <v>193446.15</v>
      </c>
      <c r="G164" s="28">
        <v>13</v>
      </c>
    </row>
    <row r="165" spans="1:8" s="20" customFormat="1" x14ac:dyDescent="0.2">
      <c r="A165" s="179"/>
      <c r="B165" s="179"/>
      <c r="C165" s="197"/>
      <c r="D165" s="51">
        <v>81</v>
      </c>
      <c r="E165" s="23">
        <f t="shared" si="4"/>
        <v>633455.19999999995</v>
      </c>
      <c r="F165" s="23">
        <v>126691.04</v>
      </c>
      <c r="G165" s="28">
        <v>5</v>
      </c>
    </row>
    <row r="166" spans="1:8" s="20" customFormat="1" x14ac:dyDescent="0.2">
      <c r="A166" s="180"/>
      <c r="B166" s="180"/>
      <c r="C166" s="154" t="s">
        <v>281</v>
      </c>
      <c r="D166" s="151"/>
      <c r="E166" s="152">
        <f>E163+E164+E165</f>
        <v>23993072.75</v>
      </c>
      <c r="F166" s="24">
        <f>F163+F164+F165</f>
        <v>450417.3</v>
      </c>
      <c r="G166" s="153">
        <f>G163+G164+G165</f>
        <v>178</v>
      </c>
      <c r="H166" s="30"/>
    </row>
    <row r="167" spans="1:8" s="20" customFormat="1" x14ac:dyDescent="0.2">
      <c r="A167" s="179"/>
      <c r="B167" s="179"/>
      <c r="C167" s="185" t="s">
        <v>347</v>
      </c>
      <c r="D167" s="51">
        <v>82</v>
      </c>
      <c r="E167" s="23">
        <f t="shared" si="4"/>
        <v>3350844.75</v>
      </c>
      <c r="F167" s="23">
        <v>223389.65</v>
      </c>
      <c r="G167" s="28">
        <v>15</v>
      </c>
    </row>
    <row r="168" spans="1:8" s="20" customFormat="1" x14ac:dyDescent="0.2">
      <c r="A168" s="179"/>
      <c r="B168" s="179"/>
      <c r="C168" s="186"/>
      <c r="D168" s="51">
        <v>84</v>
      </c>
      <c r="E168" s="23">
        <f t="shared" si="4"/>
        <v>1656535.38</v>
      </c>
      <c r="F168" s="23">
        <v>276089.23</v>
      </c>
      <c r="G168" s="28">
        <v>6</v>
      </c>
    </row>
    <row r="169" spans="1:8" s="20" customFormat="1" x14ac:dyDescent="0.2">
      <c r="A169" s="180"/>
      <c r="B169" s="180"/>
      <c r="C169" s="154" t="s">
        <v>287</v>
      </c>
      <c r="D169" s="156"/>
      <c r="E169" s="152">
        <f>E167+E168</f>
        <v>5007380.13</v>
      </c>
      <c r="F169" s="24">
        <f>F167+F168</f>
        <v>499478.88</v>
      </c>
      <c r="G169" s="153">
        <f>G167+G168</f>
        <v>21</v>
      </c>
    </row>
    <row r="170" spans="1:8" s="20" customFormat="1" x14ac:dyDescent="0.2">
      <c r="A170" s="179"/>
      <c r="B170" s="179"/>
      <c r="C170" s="49" t="s">
        <v>316</v>
      </c>
      <c r="D170" s="52">
        <v>86</v>
      </c>
      <c r="E170" s="23">
        <f t="shared" si="4"/>
        <v>2223208.7799999998</v>
      </c>
      <c r="F170" s="23">
        <v>171016.06</v>
      </c>
      <c r="G170" s="28">
        <v>13</v>
      </c>
    </row>
    <row r="171" spans="1:8" s="20" customFormat="1" ht="31.5" x14ac:dyDescent="0.2">
      <c r="A171" s="180"/>
      <c r="B171" s="180"/>
      <c r="C171" s="154" t="s">
        <v>317</v>
      </c>
      <c r="D171" s="156"/>
      <c r="E171" s="157">
        <f>E170</f>
        <v>2223208.7799999998</v>
      </c>
      <c r="F171" s="31">
        <f>F170</f>
        <v>171016.06</v>
      </c>
      <c r="G171" s="158">
        <f>G170</f>
        <v>13</v>
      </c>
    </row>
    <row r="172" spans="1:8" s="20" customFormat="1" x14ac:dyDescent="0.2">
      <c r="A172" s="179"/>
      <c r="B172" s="179"/>
      <c r="C172" s="197" t="s">
        <v>321</v>
      </c>
      <c r="D172" s="52">
        <v>12</v>
      </c>
      <c r="E172" s="23">
        <f t="shared" si="4"/>
        <v>3308049</v>
      </c>
      <c r="F172" s="23">
        <v>220536.6</v>
      </c>
      <c r="G172" s="28">
        <v>15</v>
      </c>
    </row>
    <row r="173" spans="1:8" s="20" customFormat="1" x14ac:dyDescent="0.2">
      <c r="A173" s="179"/>
      <c r="B173" s="179"/>
      <c r="C173" s="197"/>
      <c r="D173" s="52">
        <v>14</v>
      </c>
      <c r="E173" s="23">
        <f t="shared" si="4"/>
        <v>1059420.25</v>
      </c>
      <c r="F173" s="23">
        <v>211884.05</v>
      </c>
      <c r="G173" s="28">
        <v>5</v>
      </c>
    </row>
    <row r="174" spans="1:8" s="20" customFormat="1" x14ac:dyDescent="0.2">
      <c r="A174" s="179"/>
      <c r="B174" s="179"/>
      <c r="C174" s="197"/>
      <c r="D174" s="52">
        <v>16</v>
      </c>
      <c r="E174" s="23">
        <f t="shared" si="4"/>
        <v>1650176.04</v>
      </c>
      <c r="F174" s="23">
        <v>412544.01</v>
      </c>
      <c r="G174" s="28">
        <v>4</v>
      </c>
    </row>
    <row r="175" spans="1:8" s="20" customFormat="1" ht="31.5" x14ac:dyDescent="0.2">
      <c r="A175" s="181"/>
      <c r="B175" s="181"/>
      <c r="C175" s="154" t="s">
        <v>304</v>
      </c>
      <c r="D175" s="151"/>
      <c r="E175" s="152">
        <f>E172+E173+E174</f>
        <v>6017645.29</v>
      </c>
      <c r="F175" s="24">
        <f>F172+F173+F174</f>
        <v>844964.66</v>
      </c>
      <c r="G175" s="153">
        <f>G172+G173+G174</f>
        <v>24</v>
      </c>
    </row>
    <row r="176" spans="1:8" s="20" customFormat="1" x14ac:dyDescent="0.2">
      <c r="A176" s="212" t="s">
        <v>330</v>
      </c>
      <c r="B176" s="213"/>
      <c r="C176" s="213"/>
      <c r="D176" s="214"/>
      <c r="E176" s="159">
        <f>E149+E152+E156+E159+E162+E166+E169+E171+E175</f>
        <v>1105283947.8899999</v>
      </c>
      <c r="F176" s="26"/>
      <c r="G176" s="160">
        <f>G149+G152+G156+G159+G162+G166+G169+G171+G175</f>
        <v>4584</v>
      </c>
    </row>
    <row r="177" spans="1:7" s="20" customFormat="1" x14ac:dyDescent="0.2">
      <c r="A177" s="167">
        <v>560007</v>
      </c>
      <c r="B177" s="167" t="s">
        <v>331</v>
      </c>
      <c r="C177" s="182" t="s">
        <v>293</v>
      </c>
      <c r="D177" s="27">
        <v>21</v>
      </c>
      <c r="E177" s="23">
        <f>G177*F177</f>
        <v>220064388</v>
      </c>
      <c r="F177" s="23">
        <v>258899.28</v>
      </c>
      <c r="G177" s="44">
        <v>850</v>
      </c>
    </row>
    <row r="178" spans="1:7" s="20" customFormat="1" x14ac:dyDescent="0.2">
      <c r="A178" s="179"/>
      <c r="B178" s="179"/>
      <c r="C178" s="182"/>
      <c r="D178" s="27">
        <v>25</v>
      </c>
      <c r="E178" s="23">
        <f>G178*F178</f>
        <v>4544041.95</v>
      </c>
      <c r="F178" s="23">
        <v>100978.71</v>
      </c>
      <c r="G178" s="44">
        <v>45</v>
      </c>
    </row>
    <row r="179" spans="1:7" s="20" customFormat="1" x14ac:dyDescent="0.2">
      <c r="A179" s="179"/>
      <c r="B179" s="179"/>
      <c r="C179" s="182"/>
      <c r="D179" s="27">
        <v>26</v>
      </c>
      <c r="E179" s="23">
        <f>G179*F179</f>
        <v>39797679.25</v>
      </c>
      <c r="F179" s="23">
        <v>227415.31</v>
      </c>
      <c r="G179" s="44">
        <v>175</v>
      </c>
    </row>
    <row r="180" spans="1:7" s="20" customFormat="1" x14ac:dyDescent="0.2">
      <c r="A180" s="179"/>
      <c r="B180" s="179"/>
      <c r="C180" s="182"/>
      <c r="D180" s="27">
        <v>27</v>
      </c>
      <c r="E180" s="23">
        <f>G180*F180</f>
        <v>21147676.899999999</v>
      </c>
      <c r="F180" s="23">
        <v>302109.67</v>
      </c>
      <c r="G180" s="44">
        <v>70</v>
      </c>
    </row>
    <row r="181" spans="1:7" s="20" customFormat="1" ht="31.5" x14ac:dyDescent="0.2">
      <c r="A181" s="181"/>
      <c r="B181" s="181"/>
      <c r="C181" s="150" t="s">
        <v>294</v>
      </c>
      <c r="D181" s="151"/>
      <c r="E181" s="152">
        <f>E177+E178+E179+E180</f>
        <v>285553786.09999996</v>
      </c>
      <c r="F181" s="24">
        <f>F177+F178+F179+F180</f>
        <v>889402.97</v>
      </c>
      <c r="G181" s="153">
        <f>G177+G178+G179+G180</f>
        <v>1140</v>
      </c>
    </row>
    <row r="182" spans="1:7" s="20" customFormat="1" x14ac:dyDescent="0.2">
      <c r="A182" s="203" t="s">
        <v>332</v>
      </c>
      <c r="B182" s="204"/>
      <c r="C182" s="204"/>
      <c r="D182" s="205"/>
      <c r="E182" s="159">
        <f>E181</f>
        <v>285553786.09999996</v>
      </c>
      <c r="F182" s="26"/>
      <c r="G182" s="160">
        <f>G181</f>
        <v>1140</v>
      </c>
    </row>
    <row r="183" spans="1:7" s="20" customFormat="1" x14ac:dyDescent="0.2">
      <c r="A183" s="167">
        <v>560008</v>
      </c>
      <c r="B183" s="167" t="s">
        <v>333</v>
      </c>
      <c r="C183" s="216" t="s">
        <v>293</v>
      </c>
      <c r="D183" s="25">
        <v>21</v>
      </c>
      <c r="E183" s="23">
        <f>G183*F183</f>
        <v>31844611.440000001</v>
      </c>
      <c r="F183" s="23">
        <v>258899.28</v>
      </c>
      <c r="G183" s="44">
        <v>123</v>
      </c>
    </row>
    <row r="184" spans="1:7" s="20" customFormat="1" x14ac:dyDescent="0.2">
      <c r="A184" s="179"/>
      <c r="B184" s="179"/>
      <c r="C184" s="216"/>
      <c r="D184" s="25">
        <v>25</v>
      </c>
      <c r="E184" s="23">
        <f>G184*F184</f>
        <v>3837190.9800000004</v>
      </c>
      <c r="F184" s="23">
        <v>100978.71</v>
      </c>
      <c r="G184" s="44">
        <v>38</v>
      </c>
    </row>
    <row r="185" spans="1:7" s="20" customFormat="1" x14ac:dyDescent="0.2">
      <c r="A185" s="179"/>
      <c r="B185" s="179"/>
      <c r="C185" s="216"/>
      <c r="D185" s="25">
        <v>26</v>
      </c>
      <c r="E185" s="23">
        <f>G185*F185</f>
        <v>25243099.41</v>
      </c>
      <c r="F185" s="23">
        <v>227415.31</v>
      </c>
      <c r="G185" s="44">
        <v>111</v>
      </c>
    </row>
    <row r="186" spans="1:7" s="20" customFormat="1" x14ac:dyDescent="0.2">
      <c r="A186" s="179"/>
      <c r="B186" s="179"/>
      <c r="C186" s="216"/>
      <c r="D186" s="25">
        <v>27</v>
      </c>
      <c r="E186" s="23">
        <f>G186*F186</f>
        <v>3625316.04</v>
      </c>
      <c r="F186" s="23">
        <v>302109.67</v>
      </c>
      <c r="G186" s="44">
        <v>12</v>
      </c>
    </row>
    <row r="187" spans="1:7" s="20" customFormat="1" ht="31.5" x14ac:dyDescent="0.2">
      <c r="A187" s="181"/>
      <c r="B187" s="181"/>
      <c r="C187" s="150" t="s">
        <v>294</v>
      </c>
      <c r="D187" s="151"/>
      <c r="E187" s="152">
        <f>E183+E184+E185+E186</f>
        <v>64550217.869999997</v>
      </c>
      <c r="F187" s="24">
        <f>F183+F184+F185+F186</f>
        <v>889402.97</v>
      </c>
      <c r="G187" s="153">
        <f>G183+G184+G185+G186</f>
        <v>284</v>
      </c>
    </row>
    <row r="188" spans="1:7" s="20" customFormat="1" x14ac:dyDescent="0.2">
      <c r="A188" s="203" t="s">
        <v>334</v>
      </c>
      <c r="B188" s="204"/>
      <c r="C188" s="204"/>
      <c r="D188" s="205"/>
      <c r="E188" s="159">
        <f>E187</f>
        <v>64550217.869999997</v>
      </c>
      <c r="F188" s="26"/>
      <c r="G188" s="160">
        <f>G187</f>
        <v>284</v>
      </c>
    </row>
    <row r="189" spans="1:7" s="20" customFormat="1" x14ac:dyDescent="0.2">
      <c r="A189" s="167">
        <v>560325</v>
      </c>
      <c r="B189" s="167" t="s">
        <v>9</v>
      </c>
      <c r="C189" s="197" t="s">
        <v>295</v>
      </c>
      <c r="D189" s="25">
        <v>44</v>
      </c>
      <c r="E189" s="23">
        <f t="shared" ref="E189:E203" si="5">G189*F189</f>
        <v>38895855.75</v>
      </c>
      <c r="F189" s="23">
        <v>172870.47</v>
      </c>
      <c r="G189" s="44">
        <v>225</v>
      </c>
    </row>
    <row r="190" spans="1:7" s="20" customFormat="1" x14ac:dyDescent="0.2">
      <c r="A190" s="179"/>
      <c r="B190" s="179"/>
      <c r="C190" s="197"/>
      <c r="D190" s="25">
        <v>45</v>
      </c>
      <c r="E190" s="23">
        <f t="shared" si="5"/>
        <v>36030391.25</v>
      </c>
      <c r="F190" s="23">
        <v>205887.95</v>
      </c>
      <c r="G190" s="44">
        <v>175</v>
      </c>
    </row>
    <row r="191" spans="1:7" s="20" customFormat="1" x14ac:dyDescent="0.2">
      <c r="A191" s="179"/>
      <c r="B191" s="179"/>
      <c r="C191" s="197"/>
      <c r="D191" s="25">
        <v>46</v>
      </c>
      <c r="E191" s="23">
        <f t="shared" si="5"/>
        <v>17511801.300000001</v>
      </c>
      <c r="F191" s="23">
        <v>250168.59</v>
      </c>
      <c r="G191" s="44">
        <v>70</v>
      </c>
    </row>
    <row r="192" spans="1:7" s="20" customFormat="1" x14ac:dyDescent="0.2">
      <c r="A192" s="179"/>
      <c r="B192" s="179"/>
      <c r="C192" s="197"/>
      <c r="D192" s="25">
        <v>47</v>
      </c>
      <c r="E192" s="23">
        <f t="shared" si="5"/>
        <v>18500920.199999999</v>
      </c>
      <c r="F192" s="23">
        <v>132149.43</v>
      </c>
      <c r="G192" s="44">
        <v>140</v>
      </c>
    </row>
    <row r="193" spans="1:7" s="20" customFormat="1" x14ac:dyDescent="0.2">
      <c r="A193" s="179"/>
      <c r="B193" s="179"/>
      <c r="C193" s="197"/>
      <c r="D193" s="25">
        <v>48</v>
      </c>
      <c r="E193" s="23">
        <f t="shared" si="5"/>
        <v>19192408.799999997</v>
      </c>
      <c r="F193" s="23">
        <v>159936.74</v>
      </c>
      <c r="G193" s="44">
        <v>120</v>
      </c>
    </row>
    <row r="194" spans="1:7" s="20" customFormat="1" x14ac:dyDescent="0.2">
      <c r="A194" s="179"/>
      <c r="B194" s="179"/>
      <c r="C194" s="197"/>
      <c r="D194" s="25">
        <v>49</v>
      </c>
      <c r="E194" s="23">
        <f t="shared" si="5"/>
        <v>8078845.2000000002</v>
      </c>
      <c r="F194" s="23">
        <v>201971.13</v>
      </c>
      <c r="G194" s="44">
        <v>40</v>
      </c>
    </row>
    <row r="195" spans="1:7" s="20" customFormat="1" x14ac:dyDescent="0.2">
      <c r="A195" s="179"/>
      <c r="B195" s="179"/>
      <c r="C195" s="197"/>
      <c r="D195" s="25">
        <v>50</v>
      </c>
      <c r="E195" s="23">
        <f t="shared" si="5"/>
        <v>15681402</v>
      </c>
      <c r="F195" s="23">
        <v>261356.7</v>
      </c>
      <c r="G195" s="44">
        <v>60</v>
      </c>
    </row>
    <row r="196" spans="1:7" s="20" customFormat="1" x14ac:dyDescent="0.2">
      <c r="A196" s="179"/>
      <c r="B196" s="179"/>
      <c r="C196" s="197"/>
      <c r="D196" s="25">
        <v>51</v>
      </c>
      <c r="E196" s="23">
        <f t="shared" si="5"/>
        <v>26030545.200000003</v>
      </c>
      <c r="F196" s="23">
        <v>289228.28000000003</v>
      </c>
      <c r="G196" s="44">
        <v>90</v>
      </c>
    </row>
    <row r="197" spans="1:7" s="20" customFormat="1" x14ac:dyDescent="0.2">
      <c r="A197" s="179"/>
      <c r="B197" s="179"/>
      <c r="C197" s="197"/>
      <c r="D197" s="25">
        <v>52</v>
      </c>
      <c r="E197" s="23">
        <f t="shared" si="5"/>
        <v>19874693.400000002</v>
      </c>
      <c r="F197" s="23">
        <v>331244.89</v>
      </c>
      <c r="G197" s="44">
        <v>60</v>
      </c>
    </row>
    <row r="198" spans="1:7" s="20" customFormat="1" x14ac:dyDescent="0.2">
      <c r="A198" s="179"/>
      <c r="B198" s="179"/>
      <c r="C198" s="197"/>
      <c r="D198" s="25">
        <v>53</v>
      </c>
      <c r="E198" s="23">
        <f t="shared" si="5"/>
        <v>7422424.7999999998</v>
      </c>
      <c r="F198" s="23">
        <v>185560.62</v>
      </c>
      <c r="G198" s="44">
        <v>40</v>
      </c>
    </row>
    <row r="199" spans="1:7" s="20" customFormat="1" x14ac:dyDescent="0.2">
      <c r="A199" s="179"/>
      <c r="B199" s="179"/>
      <c r="C199" s="197"/>
      <c r="D199" s="25">
        <v>55</v>
      </c>
      <c r="E199" s="23">
        <f t="shared" si="5"/>
        <v>20280302.699999999</v>
      </c>
      <c r="F199" s="23">
        <v>289718.61</v>
      </c>
      <c r="G199" s="44">
        <v>70</v>
      </c>
    </row>
    <row r="200" spans="1:7" s="20" customFormat="1" x14ac:dyDescent="0.2">
      <c r="A200" s="179"/>
      <c r="B200" s="179"/>
      <c r="C200" s="197"/>
      <c r="D200" s="25">
        <v>56</v>
      </c>
      <c r="E200" s="23">
        <f t="shared" si="5"/>
        <v>15827068.080000002</v>
      </c>
      <c r="F200" s="23">
        <v>879281.56</v>
      </c>
      <c r="G200" s="44">
        <v>18</v>
      </c>
    </row>
    <row r="201" spans="1:7" s="20" customFormat="1" x14ac:dyDescent="0.2">
      <c r="A201" s="179"/>
      <c r="B201" s="179"/>
      <c r="C201" s="197"/>
      <c r="D201" s="25">
        <v>58</v>
      </c>
      <c r="E201" s="23">
        <f t="shared" si="5"/>
        <v>4689998.3899999997</v>
      </c>
      <c r="F201" s="23">
        <v>426363.49</v>
      </c>
      <c r="G201" s="44">
        <v>11</v>
      </c>
    </row>
    <row r="202" spans="1:7" s="20" customFormat="1" ht="31.5" x14ac:dyDescent="0.2">
      <c r="A202" s="180"/>
      <c r="B202" s="180"/>
      <c r="C202" s="154" t="s">
        <v>296</v>
      </c>
      <c r="D202" s="151"/>
      <c r="E202" s="152">
        <f>E189+E190+E191+E192+E193+E194+E195+E196+E197+E198+E199+E200+E201</f>
        <v>248016657.06999999</v>
      </c>
      <c r="F202" s="24">
        <f>F189+F190+F191+F192+F193+F194+F195+F196+F197+F198+F199+F200+F201</f>
        <v>3785738.46</v>
      </c>
      <c r="G202" s="153">
        <f>G189+G190+G191+G192+G193+G194+G195+G196+G197+G198+G199+G200+G201</f>
        <v>1119</v>
      </c>
    </row>
    <row r="203" spans="1:7" s="20" customFormat="1" x14ac:dyDescent="0.2">
      <c r="A203" s="179"/>
      <c r="B203" s="179"/>
      <c r="C203" s="53" t="s">
        <v>293</v>
      </c>
      <c r="D203" s="25">
        <v>24</v>
      </c>
      <c r="E203" s="23">
        <f t="shared" si="5"/>
        <v>7836008.0999999996</v>
      </c>
      <c r="F203" s="23">
        <v>522400.54</v>
      </c>
      <c r="G203" s="44">
        <v>15</v>
      </c>
    </row>
    <row r="204" spans="1:7" s="20" customFormat="1" ht="31.5" x14ac:dyDescent="0.2">
      <c r="A204" s="181"/>
      <c r="B204" s="181"/>
      <c r="C204" s="150" t="s">
        <v>294</v>
      </c>
      <c r="D204" s="151"/>
      <c r="E204" s="152">
        <f>E203</f>
        <v>7836008.0999999996</v>
      </c>
      <c r="F204" s="24">
        <f>F203</f>
        <v>522400.54</v>
      </c>
      <c r="G204" s="153">
        <f>G203</f>
        <v>15</v>
      </c>
    </row>
    <row r="205" spans="1:7" s="20" customFormat="1" x14ac:dyDescent="0.2">
      <c r="A205" s="176" t="s">
        <v>335</v>
      </c>
      <c r="B205" s="177"/>
      <c r="C205" s="177"/>
      <c r="D205" s="178"/>
      <c r="E205" s="159">
        <f>E202+E204</f>
        <v>255852665.16999999</v>
      </c>
      <c r="F205" s="26"/>
      <c r="G205" s="160">
        <f>G202+G204</f>
        <v>1134</v>
      </c>
    </row>
    <row r="206" spans="1:7" s="20" customFormat="1" x14ac:dyDescent="0.2">
      <c r="A206" s="167">
        <v>560033</v>
      </c>
      <c r="B206" s="167" t="s">
        <v>265</v>
      </c>
      <c r="C206" s="199" t="s">
        <v>278</v>
      </c>
      <c r="D206" s="54">
        <v>19</v>
      </c>
      <c r="E206" s="23">
        <f>G206*F206</f>
        <v>336286.1</v>
      </c>
      <c r="F206" s="23">
        <v>336286.1</v>
      </c>
      <c r="G206" s="55">
        <v>1</v>
      </c>
    </row>
    <row r="207" spans="1:7" s="20" customFormat="1" x14ac:dyDescent="0.2">
      <c r="A207" s="179"/>
      <c r="B207" s="179"/>
      <c r="C207" s="200"/>
      <c r="D207" s="54">
        <v>20</v>
      </c>
      <c r="E207" s="23">
        <f>G207*F207</f>
        <v>3493350.85</v>
      </c>
      <c r="F207" s="23">
        <v>698670.17</v>
      </c>
      <c r="G207" s="55">
        <v>5</v>
      </c>
    </row>
    <row r="208" spans="1:7" s="20" customFormat="1" ht="31.5" x14ac:dyDescent="0.2">
      <c r="A208" s="180"/>
      <c r="B208" s="180"/>
      <c r="C208" s="150" t="s">
        <v>279</v>
      </c>
      <c r="D208" s="156"/>
      <c r="E208" s="152">
        <f>E206+E207</f>
        <v>3829636.95</v>
      </c>
      <c r="F208" s="24">
        <f>F206+F207</f>
        <v>1034956.27</v>
      </c>
      <c r="G208" s="153">
        <f>G206+G207</f>
        <v>6</v>
      </c>
    </row>
    <row r="209" spans="1:7" s="20" customFormat="1" x14ac:dyDescent="0.2">
      <c r="A209" s="179"/>
      <c r="B209" s="179"/>
      <c r="C209" s="45" t="s">
        <v>194</v>
      </c>
      <c r="D209" s="27">
        <v>1</v>
      </c>
      <c r="E209" s="23">
        <f>G209*F209</f>
        <v>1781690.1</v>
      </c>
      <c r="F209" s="23">
        <v>178169.01</v>
      </c>
      <c r="G209" s="44">
        <v>10</v>
      </c>
    </row>
    <row r="210" spans="1:7" s="20" customFormat="1" ht="31.5" x14ac:dyDescent="0.2">
      <c r="A210" s="181"/>
      <c r="B210" s="181"/>
      <c r="C210" s="150" t="s">
        <v>285</v>
      </c>
      <c r="D210" s="156"/>
      <c r="E210" s="152">
        <f>E209</f>
        <v>1781690.1</v>
      </c>
      <c r="F210" s="24">
        <f>F209</f>
        <v>178169.01</v>
      </c>
      <c r="G210" s="153">
        <f>G209</f>
        <v>10</v>
      </c>
    </row>
    <row r="211" spans="1:7" s="20" customFormat="1" x14ac:dyDescent="0.2">
      <c r="A211" s="212" t="s">
        <v>336</v>
      </c>
      <c r="B211" s="213"/>
      <c r="C211" s="213"/>
      <c r="D211" s="214"/>
      <c r="E211" s="159">
        <f>E208+E210</f>
        <v>5611327.0500000007</v>
      </c>
      <c r="F211" s="26"/>
      <c r="G211" s="160">
        <f>G208+G210</f>
        <v>16</v>
      </c>
    </row>
    <row r="212" spans="1:7" s="20" customFormat="1" x14ac:dyDescent="0.2">
      <c r="A212" s="167">
        <v>560265</v>
      </c>
      <c r="B212" s="167" t="s">
        <v>337</v>
      </c>
      <c r="C212" s="197" t="s">
        <v>278</v>
      </c>
      <c r="D212" s="54">
        <v>19</v>
      </c>
      <c r="E212" s="23">
        <f>G212*F212</f>
        <v>3699147.0999999996</v>
      </c>
      <c r="F212" s="23">
        <v>336286.1</v>
      </c>
      <c r="G212" s="55">
        <v>11</v>
      </c>
    </row>
    <row r="213" spans="1:7" s="20" customFormat="1" x14ac:dyDescent="0.2">
      <c r="A213" s="179"/>
      <c r="B213" s="179"/>
      <c r="C213" s="197"/>
      <c r="D213" s="54">
        <v>20</v>
      </c>
      <c r="E213" s="23">
        <f>G213*F213</f>
        <v>13973403.4</v>
      </c>
      <c r="F213" s="23">
        <v>698670.17</v>
      </c>
      <c r="G213" s="55">
        <v>20</v>
      </c>
    </row>
    <row r="214" spans="1:7" s="20" customFormat="1" ht="31.5" x14ac:dyDescent="0.2">
      <c r="A214" s="181"/>
      <c r="B214" s="181"/>
      <c r="C214" s="150" t="s">
        <v>279</v>
      </c>
      <c r="D214" s="156"/>
      <c r="E214" s="152">
        <f>E212+E213</f>
        <v>17672550.5</v>
      </c>
      <c r="F214" s="24">
        <f>F212+F213</f>
        <v>1034956.27</v>
      </c>
      <c r="G214" s="153">
        <f>G212+G213</f>
        <v>31</v>
      </c>
    </row>
    <row r="215" spans="1:7" s="20" customFormat="1" x14ac:dyDescent="0.2">
      <c r="A215" s="203" t="s">
        <v>338</v>
      </c>
      <c r="B215" s="204"/>
      <c r="C215" s="204"/>
      <c r="D215" s="205"/>
      <c r="E215" s="159">
        <f>E214</f>
        <v>17672550.5</v>
      </c>
      <c r="F215" s="26"/>
      <c r="G215" s="160">
        <f>G214</f>
        <v>31</v>
      </c>
    </row>
    <row r="216" spans="1:7" s="20" customFormat="1" x14ac:dyDescent="0.2">
      <c r="A216" s="167">
        <v>560009</v>
      </c>
      <c r="B216" s="167" t="s">
        <v>339</v>
      </c>
      <c r="C216" s="56" t="s">
        <v>340</v>
      </c>
      <c r="D216" s="54">
        <v>9</v>
      </c>
      <c r="E216" s="23">
        <f>G216*F216</f>
        <v>7472503.9200000009</v>
      </c>
      <c r="F216" s="29">
        <v>140990.64000000001</v>
      </c>
      <c r="G216" s="55">
        <v>53</v>
      </c>
    </row>
    <row r="217" spans="1:7" s="20" customFormat="1" ht="31.5" x14ac:dyDescent="0.2">
      <c r="A217" s="168"/>
      <c r="B217" s="168"/>
      <c r="C217" s="150" t="s">
        <v>341</v>
      </c>
      <c r="D217" s="156"/>
      <c r="E217" s="152">
        <f>E216</f>
        <v>7472503.9200000009</v>
      </c>
      <c r="F217" s="24">
        <f>F216</f>
        <v>140990.64000000001</v>
      </c>
      <c r="G217" s="153">
        <f>G216</f>
        <v>53</v>
      </c>
    </row>
    <row r="218" spans="1:7" s="20" customFormat="1" x14ac:dyDescent="0.2">
      <c r="A218" s="203" t="s">
        <v>342</v>
      </c>
      <c r="B218" s="204"/>
      <c r="C218" s="204"/>
      <c r="D218" s="205"/>
      <c r="E218" s="159">
        <f>E217</f>
        <v>7472503.9200000009</v>
      </c>
      <c r="F218" s="26"/>
      <c r="G218" s="160">
        <f>G217</f>
        <v>53</v>
      </c>
    </row>
    <row r="219" spans="1:7" s="20" customFormat="1" x14ac:dyDescent="0.2">
      <c r="A219" s="161"/>
      <c r="B219" s="162" t="s">
        <v>343</v>
      </c>
      <c r="C219" s="163" t="s">
        <v>344</v>
      </c>
      <c r="D219" s="164"/>
      <c r="E219" s="159">
        <f>E22+E44+E97+E115+E141+E176+E182+E188+E205+E211+E215+218:218</f>
        <v>3280209708.0700002</v>
      </c>
      <c r="F219" s="26"/>
      <c r="G219" s="160">
        <f>G22+G44+G97+G115+G141+G176+G182+G188+G205+G211+G215+G218</f>
        <v>13791</v>
      </c>
    </row>
    <row r="220" spans="1:7" s="20" customFormat="1" x14ac:dyDescent="0.2">
      <c r="A220" s="209" t="s">
        <v>345</v>
      </c>
      <c r="B220" s="210"/>
      <c r="C220" s="211"/>
      <c r="D220" s="57"/>
      <c r="E220" s="39">
        <v>302458773.74000001</v>
      </c>
      <c r="F220" s="40"/>
      <c r="G220" s="41">
        <v>938</v>
      </c>
    </row>
    <row r="221" spans="1:7" s="20" customFormat="1" x14ac:dyDescent="0.2">
      <c r="A221" s="212" t="s">
        <v>346</v>
      </c>
      <c r="B221" s="213"/>
      <c r="C221" s="214"/>
      <c r="D221" s="164"/>
      <c r="E221" s="159">
        <f>E219+E220</f>
        <v>3582668481.8100004</v>
      </c>
      <c r="F221" s="42"/>
      <c r="G221" s="160">
        <f>G219+G220</f>
        <v>14729</v>
      </c>
    </row>
    <row r="222" spans="1:7" s="20" customFormat="1" x14ac:dyDescent="0.2">
      <c r="C222" s="58"/>
      <c r="D222" s="58"/>
      <c r="E222" s="32"/>
      <c r="F222" s="59"/>
      <c r="G222" s="59"/>
    </row>
    <row r="223" spans="1:7" s="20" customFormat="1" x14ac:dyDescent="0.25">
      <c r="C223" s="58"/>
      <c r="D223" s="58"/>
      <c r="E223" s="33"/>
      <c r="F223" s="58"/>
      <c r="G223" s="59"/>
    </row>
    <row r="224" spans="1:7" s="20" customFormat="1" x14ac:dyDescent="0.2">
      <c r="C224" s="58"/>
      <c r="D224" s="58"/>
      <c r="E224" s="32"/>
      <c r="F224" s="58"/>
      <c r="G224" s="59"/>
    </row>
    <row r="225" spans="3:7" s="20" customFormat="1" x14ac:dyDescent="0.2">
      <c r="C225" s="58"/>
      <c r="D225" s="58"/>
      <c r="E225" s="32"/>
      <c r="F225" s="58"/>
      <c r="G225" s="59"/>
    </row>
    <row r="226" spans="3:7" s="20" customFormat="1" x14ac:dyDescent="0.2">
      <c r="C226" s="58"/>
      <c r="D226" s="58"/>
      <c r="F226" s="58"/>
      <c r="G226" s="59"/>
    </row>
    <row r="227" spans="3:7" s="20" customFormat="1" x14ac:dyDescent="0.2">
      <c r="C227" s="58"/>
      <c r="D227" s="58"/>
      <c r="F227" s="58"/>
      <c r="G227" s="59"/>
    </row>
    <row r="228" spans="3:7" s="20" customFormat="1" x14ac:dyDescent="0.2">
      <c r="C228" s="58"/>
      <c r="D228" s="58"/>
      <c r="F228" s="58"/>
      <c r="G228" s="59"/>
    </row>
    <row r="229" spans="3:7" s="20" customFormat="1" x14ac:dyDescent="0.2">
      <c r="C229" s="58"/>
      <c r="D229" s="58"/>
      <c r="F229" s="58"/>
      <c r="G229" s="59"/>
    </row>
    <row r="230" spans="3:7" s="20" customFormat="1" x14ac:dyDescent="0.2">
      <c r="C230" s="58"/>
      <c r="D230" s="58"/>
      <c r="F230" s="58"/>
      <c r="G230" s="59"/>
    </row>
    <row r="231" spans="3:7" s="20" customFormat="1" x14ac:dyDescent="0.2">
      <c r="C231" s="58"/>
      <c r="D231" s="58"/>
      <c r="F231" s="58"/>
      <c r="G231" s="59"/>
    </row>
    <row r="232" spans="3:7" s="20" customFormat="1" x14ac:dyDescent="0.2">
      <c r="C232" s="58"/>
      <c r="D232" s="58"/>
      <c r="F232" s="58"/>
      <c r="G232" s="59"/>
    </row>
    <row r="233" spans="3:7" s="20" customFormat="1" x14ac:dyDescent="0.2">
      <c r="C233" s="58"/>
      <c r="D233" s="58"/>
      <c r="F233" s="58"/>
      <c r="G233" s="59"/>
    </row>
    <row r="234" spans="3:7" s="20" customFormat="1" x14ac:dyDescent="0.2">
      <c r="C234" s="58"/>
      <c r="D234" s="58"/>
      <c r="F234" s="58"/>
      <c r="G234" s="59"/>
    </row>
    <row r="235" spans="3:7" s="20" customFormat="1" x14ac:dyDescent="0.2">
      <c r="C235" s="58"/>
      <c r="D235" s="58"/>
      <c r="F235" s="58"/>
      <c r="G235" s="59"/>
    </row>
    <row r="236" spans="3:7" s="20" customFormat="1" x14ac:dyDescent="0.2">
      <c r="C236" s="58"/>
      <c r="D236" s="58"/>
      <c r="F236" s="58"/>
      <c r="G236" s="59"/>
    </row>
    <row r="237" spans="3:7" s="20" customFormat="1" x14ac:dyDescent="0.2">
      <c r="C237" s="58"/>
      <c r="D237" s="58"/>
      <c r="F237" s="58"/>
      <c r="G237" s="59"/>
    </row>
    <row r="238" spans="3:7" s="20" customFormat="1" x14ac:dyDescent="0.2">
      <c r="C238" s="58"/>
      <c r="D238" s="58"/>
      <c r="F238" s="58"/>
      <c r="G238" s="59"/>
    </row>
    <row r="239" spans="3:7" s="20" customFormat="1" x14ac:dyDescent="0.2">
      <c r="C239" s="58"/>
      <c r="D239" s="58"/>
      <c r="F239" s="58"/>
      <c r="G239" s="59"/>
    </row>
    <row r="240" spans="3:7" s="20" customFormat="1" x14ac:dyDescent="0.2">
      <c r="C240" s="58"/>
      <c r="D240" s="58"/>
      <c r="F240" s="58"/>
      <c r="G240" s="59"/>
    </row>
    <row r="241" spans="3:7" s="20" customFormat="1" x14ac:dyDescent="0.2">
      <c r="C241" s="58"/>
      <c r="D241" s="58"/>
      <c r="F241" s="58"/>
      <c r="G241" s="59"/>
    </row>
    <row r="242" spans="3:7" s="20" customFormat="1" x14ac:dyDescent="0.2">
      <c r="C242" s="58"/>
      <c r="D242" s="58"/>
      <c r="F242" s="58"/>
      <c r="G242" s="59"/>
    </row>
    <row r="243" spans="3:7" s="20" customFormat="1" x14ac:dyDescent="0.2">
      <c r="C243" s="58"/>
      <c r="D243" s="58"/>
      <c r="F243" s="58"/>
      <c r="G243" s="59"/>
    </row>
    <row r="244" spans="3:7" s="20" customFormat="1" x14ac:dyDescent="0.2">
      <c r="C244" s="58"/>
      <c r="D244" s="58"/>
      <c r="F244" s="58"/>
      <c r="G244" s="59"/>
    </row>
    <row r="245" spans="3:7" s="20" customFormat="1" x14ac:dyDescent="0.2">
      <c r="C245" s="34"/>
      <c r="F245" s="32"/>
      <c r="G245" s="35"/>
    </row>
    <row r="246" spans="3:7" s="20" customFormat="1" x14ac:dyDescent="0.2">
      <c r="C246" s="34"/>
      <c r="F246" s="32"/>
      <c r="G246" s="35"/>
    </row>
    <row r="247" spans="3:7" s="20" customFormat="1" x14ac:dyDescent="0.2">
      <c r="C247" s="34"/>
      <c r="F247" s="32"/>
      <c r="G247" s="35"/>
    </row>
    <row r="248" spans="3:7" s="20" customFormat="1" x14ac:dyDescent="0.2">
      <c r="C248" s="34"/>
      <c r="F248" s="32"/>
      <c r="G248" s="35"/>
    </row>
    <row r="249" spans="3:7" s="20" customFormat="1" x14ac:dyDescent="0.2">
      <c r="C249" s="34"/>
      <c r="F249" s="32"/>
      <c r="G249" s="35"/>
    </row>
    <row r="250" spans="3:7" s="20" customFormat="1" x14ac:dyDescent="0.2">
      <c r="C250" s="34"/>
      <c r="F250" s="32"/>
      <c r="G250" s="35"/>
    </row>
    <row r="251" spans="3:7" s="20" customFormat="1" x14ac:dyDescent="0.2">
      <c r="C251" s="34"/>
      <c r="F251" s="32"/>
      <c r="G251" s="35"/>
    </row>
    <row r="252" spans="3:7" s="20" customFormat="1" x14ac:dyDescent="0.2">
      <c r="C252" s="34"/>
      <c r="F252" s="32"/>
      <c r="G252" s="35"/>
    </row>
    <row r="253" spans="3:7" s="20" customFormat="1" x14ac:dyDescent="0.2">
      <c r="C253" s="34"/>
      <c r="F253" s="32"/>
      <c r="G253" s="35"/>
    </row>
    <row r="254" spans="3:7" s="20" customFormat="1" x14ac:dyDescent="0.2">
      <c r="C254" s="34"/>
      <c r="F254" s="32"/>
      <c r="G254" s="35"/>
    </row>
    <row r="255" spans="3:7" s="20" customFormat="1" x14ac:dyDescent="0.2">
      <c r="C255" s="34"/>
      <c r="F255" s="32"/>
      <c r="G255" s="35"/>
    </row>
    <row r="256" spans="3:7" s="20" customFormat="1" x14ac:dyDescent="0.2">
      <c r="C256" s="34"/>
      <c r="F256" s="32"/>
      <c r="G256" s="35"/>
    </row>
    <row r="257" spans="3:7" s="20" customFormat="1" x14ac:dyDescent="0.2">
      <c r="C257" s="34"/>
      <c r="F257" s="32"/>
      <c r="G257" s="35"/>
    </row>
    <row r="258" spans="3:7" s="20" customFormat="1" x14ac:dyDescent="0.2">
      <c r="C258" s="34"/>
      <c r="F258" s="32"/>
      <c r="G258" s="35"/>
    </row>
    <row r="259" spans="3:7" s="20" customFormat="1" x14ac:dyDescent="0.2">
      <c r="C259" s="34"/>
      <c r="F259" s="32"/>
      <c r="G259" s="35"/>
    </row>
    <row r="260" spans="3:7" s="20" customFormat="1" x14ac:dyDescent="0.2">
      <c r="C260" s="34"/>
      <c r="F260" s="32"/>
      <c r="G260" s="35"/>
    </row>
    <row r="261" spans="3:7" s="20" customFormat="1" x14ac:dyDescent="0.2">
      <c r="C261" s="34"/>
      <c r="F261" s="32"/>
      <c r="G261" s="35"/>
    </row>
    <row r="262" spans="3:7" s="20" customFormat="1" x14ac:dyDescent="0.2">
      <c r="C262" s="34"/>
      <c r="F262" s="32"/>
      <c r="G262" s="35"/>
    </row>
    <row r="263" spans="3:7" s="20" customFormat="1" x14ac:dyDescent="0.2">
      <c r="C263" s="34"/>
      <c r="F263" s="32"/>
      <c r="G263" s="35"/>
    </row>
    <row r="264" spans="3:7" s="20" customFormat="1" x14ac:dyDescent="0.2">
      <c r="C264" s="34"/>
      <c r="F264" s="32"/>
      <c r="G264" s="35"/>
    </row>
    <row r="265" spans="3:7" s="20" customFormat="1" x14ac:dyDescent="0.2">
      <c r="C265" s="34"/>
      <c r="F265" s="32"/>
      <c r="G265" s="35"/>
    </row>
    <row r="266" spans="3:7" s="20" customFormat="1" x14ac:dyDescent="0.2">
      <c r="C266" s="34"/>
      <c r="F266" s="32"/>
      <c r="G266" s="35"/>
    </row>
    <row r="267" spans="3:7" s="20" customFormat="1" x14ac:dyDescent="0.2">
      <c r="C267" s="34"/>
      <c r="F267" s="32"/>
      <c r="G267" s="35"/>
    </row>
    <row r="268" spans="3:7" s="20" customFormat="1" x14ac:dyDescent="0.2">
      <c r="C268" s="34"/>
      <c r="F268" s="32"/>
      <c r="G268" s="35"/>
    </row>
    <row r="269" spans="3:7" s="20" customFormat="1" x14ac:dyDescent="0.2">
      <c r="C269" s="34"/>
      <c r="F269" s="32"/>
      <c r="G269" s="35"/>
    </row>
    <row r="270" spans="3:7" s="20" customFormat="1" x14ac:dyDescent="0.2">
      <c r="C270" s="34"/>
      <c r="F270" s="32"/>
      <c r="G270" s="35"/>
    </row>
    <row r="271" spans="3:7" s="20" customFormat="1" x14ac:dyDescent="0.2">
      <c r="C271" s="34"/>
      <c r="F271" s="32"/>
      <c r="G271" s="35"/>
    </row>
    <row r="272" spans="3:7" s="20" customFormat="1" x14ac:dyDescent="0.2">
      <c r="C272" s="34"/>
      <c r="F272" s="32"/>
      <c r="G272" s="35"/>
    </row>
    <row r="273" spans="3:7" s="20" customFormat="1" x14ac:dyDescent="0.2">
      <c r="C273" s="34"/>
      <c r="F273" s="32"/>
      <c r="G273" s="35"/>
    </row>
    <row r="274" spans="3:7" s="20" customFormat="1" x14ac:dyDescent="0.2">
      <c r="C274" s="34"/>
      <c r="F274" s="32"/>
      <c r="G274" s="35"/>
    </row>
    <row r="275" spans="3:7" s="20" customFormat="1" x14ac:dyDescent="0.2">
      <c r="C275" s="34"/>
      <c r="F275" s="32"/>
      <c r="G275" s="35"/>
    </row>
    <row r="276" spans="3:7" s="20" customFormat="1" x14ac:dyDescent="0.2">
      <c r="C276" s="34"/>
      <c r="F276" s="32"/>
      <c r="G276" s="35"/>
    </row>
    <row r="277" spans="3:7" s="20" customFormat="1" x14ac:dyDescent="0.2">
      <c r="C277" s="34"/>
      <c r="F277" s="32"/>
      <c r="G277" s="35"/>
    </row>
    <row r="278" spans="3:7" s="20" customFormat="1" x14ac:dyDescent="0.2">
      <c r="C278" s="34"/>
      <c r="F278" s="32"/>
      <c r="G278" s="35"/>
    </row>
    <row r="279" spans="3:7" s="20" customFormat="1" x14ac:dyDescent="0.2">
      <c r="C279" s="34"/>
      <c r="F279" s="32"/>
      <c r="G279" s="35"/>
    </row>
    <row r="280" spans="3:7" s="20" customFormat="1" x14ac:dyDescent="0.2">
      <c r="C280" s="34"/>
      <c r="F280" s="32"/>
      <c r="G280" s="35"/>
    </row>
    <row r="281" spans="3:7" s="20" customFormat="1" x14ac:dyDescent="0.2">
      <c r="C281" s="34"/>
      <c r="F281" s="32"/>
      <c r="G281" s="35"/>
    </row>
    <row r="282" spans="3:7" s="20" customFormat="1" x14ac:dyDescent="0.2">
      <c r="C282" s="34"/>
      <c r="F282" s="32"/>
      <c r="G282" s="35"/>
    </row>
    <row r="283" spans="3:7" s="20" customFormat="1" x14ac:dyDescent="0.2">
      <c r="C283" s="34"/>
      <c r="F283" s="32"/>
      <c r="G283" s="35"/>
    </row>
    <row r="284" spans="3:7" s="20" customFormat="1" x14ac:dyDescent="0.2">
      <c r="C284" s="34"/>
      <c r="F284" s="32"/>
      <c r="G284" s="35"/>
    </row>
    <row r="285" spans="3:7" s="20" customFormat="1" x14ac:dyDescent="0.2">
      <c r="C285" s="34"/>
      <c r="F285" s="32"/>
      <c r="G285" s="35"/>
    </row>
    <row r="286" spans="3:7" s="20" customFormat="1" x14ac:dyDescent="0.2">
      <c r="C286" s="34"/>
      <c r="F286" s="32"/>
      <c r="G286" s="35"/>
    </row>
    <row r="287" spans="3:7" s="20" customFormat="1" x14ac:dyDescent="0.2">
      <c r="C287" s="34"/>
      <c r="F287" s="32"/>
      <c r="G287" s="35"/>
    </row>
    <row r="288" spans="3:7" s="20" customFormat="1" x14ac:dyDescent="0.2">
      <c r="C288" s="34"/>
      <c r="F288" s="32"/>
      <c r="G288" s="35"/>
    </row>
    <row r="289" spans="3:7" s="20" customFormat="1" x14ac:dyDescent="0.2">
      <c r="C289" s="34"/>
      <c r="F289" s="32"/>
      <c r="G289" s="35"/>
    </row>
    <row r="290" spans="3:7" s="20" customFormat="1" x14ac:dyDescent="0.2">
      <c r="C290" s="34"/>
      <c r="F290" s="32"/>
      <c r="G290" s="35"/>
    </row>
    <row r="291" spans="3:7" s="20" customFormat="1" x14ac:dyDescent="0.2">
      <c r="C291" s="34"/>
      <c r="F291" s="32"/>
      <c r="G291" s="35"/>
    </row>
    <row r="292" spans="3:7" s="20" customFormat="1" x14ac:dyDescent="0.2">
      <c r="C292" s="34"/>
      <c r="F292" s="32"/>
      <c r="G292" s="35"/>
    </row>
    <row r="293" spans="3:7" s="20" customFormat="1" x14ac:dyDescent="0.2">
      <c r="C293" s="34"/>
      <c r="F293" s="32"/>
      <c r="G293" s="35"/>
    </row>
    <row r="294" spans="3:7" s="20" customFormat="1" x14ac:dyDescent="0.2">
      <c r="C294" s="34"/>
      <c r="F294" s="32"/>
      <c r="G294" s="35"/>
    </row>
    <row r="295" spans="3:7" s="20" customFormat="1" x14ac:dyDescent="0.2">
      <c r="C295" s="34"/>
      <c r="F295" s="32"/>
      <c r="G295" s="35"/>
    </row>
    <row r="296" spans="3:7" s="20" customFormat="1" x14ac:dyDescent="0.2">
      <c r="C296" s="34"/>
      <c r="F296" s="32"/>
      <c r="G296" s="35"/>
    </row>
    <row r="297" spans="3:7" s="20" customFormat="1" x14ac:dyDescent="0.2">
      <c r="C297" s="34"/>
      <c r="F297" s="32"/>
      <c r="G297" s="35"/>
    </row>
    <row r="298" spans="3:7" s="20" customFormat="1" x14ac:dyDescent="0.2">
      <c r="C298" s="34"/>
      <c r="F298" s="32"/>
      <c r="G298" s="35"/>
    </row>
    <row r="299" spans="3:7" s="20" customFormat="1" x14ac:dyDescent="0.2">
      <c r="C299" s="34"/>
      <c r="F299" s="32"/>
      <c r="G299" s="35"/>
    </row>
    <row r="300" spans="3:7" s="20" customFormat="1" x14ac:dyDescent="0.2">
      <c r="C300" s="34"/>
      <c r="F300" s="32"/>
      <c r="G300" s="35"/>
    </row>
    <row r="301" spans="3:7" s="20" customFormat="1" x14ac:dyDescent="0.2">
      <c r="C301" s="34"/>
      <c r="F301" s="32"/>
      <c r="G301" s="35"/>
    </row>
    <row r="302" spans="3:7" s="20" customFormat="1" x14ac:dyDescent="0.2">
      <c r="C302" s="34"/>
      <c r="F302" s="32"/>
      <c r="G302" s="35"/>
    </row>
    <row r="303" spans="3:7" s="20" customFormat="1" x14ac:dyDescent="0.2">
      <c r="C303" s="34"/>
      <c r="F303" s="32"/>
      <c r="G303" s="35"/>
    </row>
    <row r="304" spans="3:7" s="20" customFormat="1" x14ac:dyDescent="0.2">
      <c r="C304" s="34"/>
      <c r="F304" s="32"/>
      <c r="G304" s="35"/>
    </row>
    <row r="305" spans="3:7" s="20" customFormat="1" x14ac:dyDescent="0.2">
      <c r="C305" s="34"/>
      <c r="F305" s="32"/>
      <c r="G305" s="35"/>
    </row>
    <row r="306" spans="3:7" s="20" customFormat="1" x14ac:dyDescent="0.2">
      <c r="C306" s="34"/>
      <c r="F306" s="32"/>
      <c r="G306" s="35"/>
    </row>
    <row r="307" spans="3:7" s="20" customFormat="1" x14ac:dyDescent="0.2">
      <c r="C307" s="34"/>
      <c r="F307" s="32"/>
      <c r="G307" s="35"/>
    </row>
    <row r="308" spans="3:7" s="20" customFormat="1" x14ac:dyDescent="0.2">
      <c r="C308" s="34"/>
      <c r="F308" s="32"/>
      <c r="G308" s="35"/>
    </row>
    <row r="309" spans="3:7" s="20" customFormat="1" x14ac:dyDescent="0.2">
      <c r="C309" s="34"/>
      <c r="F309" s="32"/>
      <c r="G309" s="35"/>
    </row>
    <row r="310" spans="3:7" s="20" customFormat="1" x14ac:dyDescent="0.2">
      <c r="C310" s="34"/>
      <c r="F310" s="32"/>
      <c r="G310" s="35"/>
    </row>
    <row r="311" spans="3:7" s="20" customFormat="1" x14ac:dyDescent="0.2">
      <c r="C311" s="34"/>
      <c r="F311" s="32"/>
      <c r="G311" s="35"/>
    </row>
    <row r="312" spans="3:7" s="20" customFormat="1" x14ac:dyDescent="0.2">
      <c r="C312" s="34"/>
      <c r="F312" s="32"/>
      <c r="G312" s="35"/>
    </row>
    <row r="313" spans="3:7" s="20" customFormat="1" x14ac:dyDescent="0.2">
      <c r="C313" s="34"/>
      <c r="F313" s="32"/>
      <c r="G313" s="35"/>
    </row>
    <row r="314" spans="3:7" s="20" customFormat="1" x14ac:dyDescent="0.2">
      <c r="C314" s="34"/>
      <c r="F314" s="32"/>
      <c r="G314" s="35"/>
    </row>
    <row r="315" spans="3:7" s="20" customFormat="1" x14ac:dyDescent="0.2">
      <c r="C315" s="34"/>
      <c r="F315" s="32"/>
      <c r="G315" s="35"/>
    </row>
    <row r="316" spans="3:7" s="20" customFormat="1" x14ac:dyDescent="0.2">
      <c r="C316" s="34"/>
      <c r="F316" s="32"/>
      <c r="G316" s="35"/>
    </row>
    <row r="317" spans="3:7" s="20" customFormat="1" x14ac:dyDescent="0.2">
      <c r="C317" s="34"/>
      <c r="F317" s="32"/>
      <c r="G317" s="35"/>
    </row>
    <row r="318" spans="3:7" s="20" customFormat="1" x14ac:dyDescent="0.2">
      <c r="C318" s="34"/>
      <c r="F318" s="32"/>
      <c r="G318" s="35"/>
    </row>
    <row r="319" spans="3:7" s="20" customFormat="1" x14ac:dyDescent="0.2">
      <c r="C319" s="34"/>
      <c r="F319" s="32"/>
      <c r="G319" s="35"/>
    </row>
    <row r="320" spans="3:7" s="20" customFormat="1" x14ac:dyDescent="0.2">
      <c r="C320" s="34"/>
      <c r="F320" s="32"/>
      <c r="G320" s="35"/>
    </row>
    <row r="321" spans="3:7" s="20" customFormat="1" x14ac:dyDescent="0.2">
      <c r="C321" s="34"/>
      <c r="F321" s="32"/>
      <c r="G321" s="35"/>
    </row>
    <row r="322" spans="3:7" s="20" customFormat="1" x14ac:dyDescent="0.2">
      <c r="C322" s="34"/>
      <c r="F322" s="32"/>
      <c r="G322" s="35"/>
    </row>
    <row r="323" spans="3:7" s="20" customFormat="1" x14ac:dyDescent="0.2">
      <c r="C323" s="34"/>
      <c r="F323" s="32"/>
      <c r="G323" s="35"/>
    </row>
    <row r="324" spans="3:7" s="20" customFormat="1" x14ac:dyDescent="0.2">
      <c r="C324" s="34"/>
      <c r="F324" s="32"/>
      <c r="G324" s="35"/>
    </row>
    <row r="325" spans="3:7" s="20" customFormat="1" x14ac:dyDescent="0.2">
      <c r="C325" s="34"/>
      <c r="F325" s="32"/>
      <c r="G325" s="35"/>
    </row>
    <row r="326" spans="3:7" s="20" customFormat="1" x14ac:dyDescent="0.2">
      <c r="C326" s="34"/>
      <c r="F326" s="32"/>
      <c r="G326" s="35"/>
    </row>
    <row r="327" spans="3:7" s="20" customFormat="1" x14ac:dyDescent="0.2">
      <c r="C327" s="34"/>
      <c r="F327" s="32"/>
      <c r="G327" s="35"/>
    </row>
    <row r="328" spans="3:7" s="20" customFormat="1" x14ac:dyDescent="0.2">
      <c r="C328" s="34"/>
      <c r="F328" s="32"/>
      <c r="G328" s="35"/>
    </row>
    <row r="329" spans="3:7" s="20" customFormat="1" x14ac:dyDescent="0.2">
      <c r="C329" s="34"/>
      <c r="F329" s="32"/>
      <c r="G329" s="35"/>
    </row>
    <row r="330" spans="3:7" s="20" customFormat="1" x14ac:dyDescent="0.2">
      <c r="C330" s="34"/>
      <c r="F330" s="32"/>
      <c r="G330" s="35"/>
    </row>
    <row r="331" spans="3:7" s="20" customFormat="1" x14ac:dyDescent="0.2">
      <c r="C331" s="34"/>
      <c r="F331" s="32"/>
      <c r="G331" s="35"/>
    </row>
    <row r="332" spans="3:7" s="20" customFormat="1" x14ac:dyDescent="0.2">
      <c r="C332" s="34"/>
      <c r="F332" s="32"/>
      <c r="G332" s="35"/>
    </row>
    <row r="333" spans="3:7" s="20" customFormat="1" x14ac:dyDescent="0.2">
      <c r="C333" s="34"/>
      <c r="F333" s="32"/>
      <c r="G333" s="35"/>
    </row>
    <row r="334" spans="3:7" s="20" customFormat="1" x14ac:dyDescent="0.2">
      <c r="C334" s="34"/>
      <c r="F334" s="32"/>
      <c r="G334" s="35"/>
    </row>
    <row r="335" spans="3:7" s="20" customFormat="1" x14ac:dyDescent="0.2">
      <c r="C335" s="34"/>
      <c r="F335" s="32"/>
      <c r="G335" s="35"/>
    </row>
    <row r="336" spans="3:7" s="20" customFormat="1" x14ac:dyDescent="0.2">
      <c r="C336" s="34"/>
      <c r="F336" s="32"/>
      <c r="G336" s="35"/>
    </row>
    <row r="337" spans="3:7" s="20" customFormat="1" x14ac:dyDescent="0.2">
      <c r="C337" s="34"/>
      <c r="F337" s="32"/>
      <c r="G337" s="35"/>
    </row>
    <row r="338" spans="3:7" s="20" customFormat="1" x14ac:dyDescent="0.2">
      <c r="C338" s="34"/>
      <c r="F338" s="32"/>
      <c r="G338" s="35"/>
    </row>
    <row r="339" spans="3:7" s="20" customFormat="1" x14ac:dyDescent="0.2">
      <c r="C339" s="34"/>
      <c r="F339" s="32"/>
      <c r="G339" s="35"/>
    </row>
    <row r="340" spans="3:7" s="20" customFormat="1" x14ac:dyDescent="0.2">
      <c r="C340" s="34"/>
      <c r="F340" s="32"/>
      <c r="G340" s="35"/>
    </row>
    <row r="341" spans="3:7" s="20" customFormat="1" x14ac:dyDescent="0.2">
      <c r="C341" s="34"/>
      <c r="F341" s="32"/>
      <c r="G341" s="35"/>
    </row>
    <row r="342" spans="3:7" s="20" customFormat="1" x14ac:dyDescent="0.2">
      <c r="C342" s="34"/>
      <c r="F342" s="32"/>
      <c r="G342" s="35"/>
    </row>
    <row r="343" spans="3:7" s="20" customFormat="1" x14ac:dyDescent="0.2">
      <c r="C343" s="34"/>
      <c r="F343" s="32"/>
      <c r="G343" s="35"/>
    </row>
    <row r="344" spans="3:7" s="20" customFormat="1" x14ac:dyDescent="0.2">
      <c r="C344" s="34"/>
      <c r="F344" s="32"/>
      <c r="G344" s="35"/>
    </row>
    <row r="345" spans="3:7" s="20" customFormat="1" x14ac:dyDescent="0.2">
      <c r="C345" s="34"/>
      <c r="F345" s="32"/>
      <c r="G345" s="35"/>
    </row>
    <row r="346" spans="3:7" s="20" customFormat="1" x14ac:dyDescent="0.2">
      <c r="C346" s="34"/>
      <c r="F346" s="32"/>
      <c r="G346" s="35"/>
    </row>
    <row r="347" spans="3:7" s="20" customFormat="1" x14ac:dyDescent="0.2">
      <c r="C347" s="34"/>
      <c r="F347" s="32"/>
      <c r="G347" s="35"/>
    </row>
    <row r="348" spans="3:7" s="20" customFormat="1" x14ac:dyDescent="0.2">
      <c r="C348" s="34"/>
      <c r="F348" s="32"/>
      <c r="G348" s="35"/>
    </row>
    <row r="349" spans="3:7" s="20" customFormat="1" x14ac:dyDescent="0.2">
      <c r="C349" s="34"/>
      <c r="F349" s="32"/>
      <c r="G349" s="35"/>
    </row>
    <row r="350" spans="3:7" s="20" customFormat="1" x14ac:dyDescent="0.2">
      <c r="C350" s="34"/>
      <c r="F350" s="32"/>
      <c r="G350" s="35"/>
    </row>
    <row r="351" spans="3:7" s="20" customFormat="1" x14ac:dyDescent="0.2">
      <c r="C351" s="34"/>
      <c r="F351" s="32"/>
      <c r="G351" s="35"/>
    </row>
    <row r="352" spans="3:7" s="20" customFormat="1" x14ac:dyDescent="0.2">
      <c r="C352" s="34"/>
      <c r="F352" s="32"/>
      <c r="G352" s="35"/>
    </row>
    <row r="353" spans="3:7" s="20" customFormat="1" x14ac:dyDescent="0.2">
      <c r="C353" s="34"/>
      <c r="F353" s="32"/>
      <c r="G353" s="35"/>
    </row>
    <row r="354" spans="3:7" s="20" customFormat="1" x14ac:dyDescent="0.2">
      <c r="C354" s="34"/>
      <c r="F354" s="32"/>
      <c r="G354" s="35"/>
    </row>
    <row r="355" spans="3:7" s="20" customFormat="1" x14ac:dyDescent="0.2">
      <c r="C355" s="34"/>
      <c r="F355" s="32"/>
      <c r="G355" s="35"/>
    </row>
    <row r="356" spans="3:7" s="20" customFormat="1" x14ac:dyDescent="0.2">
      <c r="C356" s="34"/>
      <c r="F356" s="32"/>
      <c r="G356" s="35"/>
    </row>
    <row r="357" spans="3:7" s="20" customFormat="1" x14ac:dyDescent="0.2">
      <c r="C357" s="34"/>
      <c r="F357" s="32"/>
      <c r="G357" s="35"/>
    </row>
    <row r="358" spans="3:7" s="20" customFormat="1" x14ac:dyDescent="0.2">
      <c r="C358" s="34"/>
      <c r="F358" s="32"/>
      <c r="G358" s="35"/>
    </row>
    <row r="359" spans="3:7" s="20" customFormat="1" x14ac:dyDescent="0.2">
      <c r="C359" s="34"/>
      <c r="F359" s="32"/>
      <c r="G359" s="35"/>
    </row>
    <row r="360" spans="3:7" s="20" customFormat="1" x14ac:dyDescent="0.2">
      <c r="C360" s="34"/>
      <c r="F360" s="32"/>
      <c r="G360" s="35"/>
    </row>
    <row r="361" spans="3:7" s="20" customFormat="1" x14ac:dyDescent="0.2">
      <c r="C361" s="34"/>
      <c r="F361" s="32"/>
      <c r="G361" s="35"/>
    </row>
    <row r="362" spans="3:7" s="20" customFormat="1" x14ac:dyDescent="0.2">
      <c r="C362" s="34"/>
      <c r="F362" s="32"/>
      <c r="G362" s="35"/>
    </row>
    <row r="363" spans="3:7" s="20" customFormat="1" x14ac:dyDescent="0.2">
      <c r="C363" s="34"/>
      <c r="F363" s="32"/>
      <c r="G363" s="35"/>
    </row>
    <row r="364" spans="3:7" s="20" customFormat="1" x14ac:dyDescent="0.2">
      <c r="C364" s="34"/>
      <c r="F364" s="32"/>
      <c r="G364" s="35"/>
    </row>
    <row r="365" spans="3:7" s="20" customFormat="1" x14ac:dyDescent="0.2">
      <c r="C365" s="34"/>
      <c r="F365" s="32"/>
      <c r="G365" s="35"/>
    </row>
    <row r="366" spans="3:7" s="20" customFormat="1" x14ac:dyDescent="0.2">
      <c r="C366" s="34"/>
      <c r="F366" s="32"/>
      <c r="G366" s="35"/>
    </row>
    <row r="367" spans="3:7" s="20" customFormat="1" x14ac:dyDescent="0.2">
      <c r="C367" s="34"/>
      <c r="F367" s="32"/>
      <c r="G367" s="35"/>
    </row>
    <row r="368" spans="3:7" s="20" customFormat="1" x14ac:dyDescent="0.2">
      <c r="C368" s="34"/>
      <c r="F368" s="32"/>
      <c r="G368" s="35"/>
    </row>
    <row r="369" spans="3:7" s="20" customFormat="1" x14ac:dyDescent="0.2">
      <c r="C369" s="34"/>
      <c r="F369" s="32"/>
      <c r="G369" s="35"/>
    </row>
    <row r="370" spans="3:7" s="20" customFormat="1" x14ac:dyDescent="0.2">
      <c r="C370" s="34"/>
      <c r="F370" s="32"/>
      <c r="G370" s="35"/>
    </row>
    <row r="371" spans="3:7" s="20" customFormat="1" x14ac:dyDescent="0.2">
      <c r="C371" s="34"/>
      <c r="F371" s="32"/>
      <c r="G371" s="35"/>
    </row>
    <row r="372" spans="3:7" s="20" customFormat="1" x14ac:dyDescent="0.2">
      <c r="C372" s="34"/>
      <c r="F372" s="32"/>
      <c r="G372" s="35"/>
    </row>
    <row r="373" spans="3:7" s="20" customFormat="1" x14ac:dyDescent="0.2">
      <c r="C373" s="34"/>
      <c r="F373" s="32"/>
      <c r="G373" s="35"/>
    </row>
    <row r="374" spans="3:7" s="20" customFormat="1" x14ac:dyDescent="0.2">
      <c r="C374" s="34"/>
      <c r="F374" s="32"/>
      <c r="G374" s="35"/>
    </row>
  </sheetData>
  <mergeCells count="79">
    <mergeCell ref="D1:G1"/>
    <mergeCell ref="A215:D215"/>
    <mergeCell ref="A216:A217"/>
    <mergeCell ref="B216:B217"/>
    <mergeCell ref="A218:D218"/>
    <mergeCell ref="A183:A187"/>
    <mergeCell ref="B183:B187"/>
    <mergeCell ref="C183:C186"/>
    <mergeCell ref="A188:D188"/>
    <mergeCell ref="A189:A204"/>
    <mergeCell ref="B189:B204"/>
    <mergeCell ref="C189:C201"/>
    <mergeCell ref="C172:C174"/>
    <mergeCell ref="A176:D176"/>
    <mergeCell ref="A177:A181"/>
    <mergeCell ref="B177:B181"/>
    <mergeCell ref="A220:C220"/>
    <mergeCell ref="A221:C221"/>
    <mergeCell ref="A205:D205"/>
    <mergeCell ref="A206:A210"/>
    <mergeCell ref="B206:B210"/>
    <mergeCell ref="C206:C207"/>
    <mergeCell ref="A211:D211"/>
    <mergeCell ref="A212:A214"/>
    <mergeCell ref="B212:B214"/>
    <mergeCell ref="C212:C213"/>
    <mergeCell ref="C177:C180"/>
    <mergeCell ref="A182:D182"/>
    <mergeCell ref="A141:D141"/>
    <mergeCell ref="A142:A175"/>
    <mergeCell ref="B142:B175"/>
    <mergeCell ref="C142:C148"/>
    <mergeCell ref="C150:C151"/>
    <mergeCell ref="C153:C155"/>
    <mergeCell ref="C157:C158"/>
    <mergeCell ref="C160:C161"/>
    <mergeCell ref="C163:C165"/>
    <mergeCell ref="C167:C168"/>
    <mergeCell ref="A116:A140"/>
    <mergeCell ref="B116:B140"/>
    <mergeCell ref="C116:C118"/>
    <mergeCell ref="C128:C129"/>
    <mergeCell ref="C131:C132"/>
    <mergeCell ref="C134:C135"/>
    <mergeCell ref="C137:C139"/>
    <mergeCell ref="A115:D115"/>
    <mergeCell ref="A45:A96"/>
    <mergeCell ref="B45:B96"/>
    <mergeCell ref="C45:C47"/>
    <mergeCell ref="C49:C50"/>
    <mergeCell ref="C52:C57"/>
    <mergeCell ref="C59:C60"/>
    <mergeCell ref="C62:C63"/>
    <mergeCell ref="C65:C67"/>
    <mergeCell ref="C79:C95"/>
    <mergeCell ref="A97:D97"/>
    <mergeCell ref="A98:A114"/>
    <mergeCell ref="B98:B114"/>
    <mergeCell ref="C98:C109"/>
    <mergeCell ref="C111:C113"/>
    <mergeCell ref="A44:D44"/>
    <mergeCell ref="A5:A21"/>
    <mergeCell ref="B5:B21"/>
    <mergeCell ref="C5:C6"/>
    <mergeCell ref="C8:C9"/>
    <mergeCell ref="C13:C14"/>
    <mergeCell ref="C16:C17"/>
    <mergeCell ref="C19:C20"/>
    <mergeCell ref="A22:D22"/>
    <mergeCell ref="A23:A43"/>
    <mergeCell ref="B23:B43"/>
    <mergeCell ref="C23:C25"/>
    <mergeCell ref="C31:C42"/>
    <mergeCell ref="B2:G2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="140" zoomScaleNormal="100" zoomScaleSheetLayoutView="140" workbookViewId="0">
      <selection activeCell="I13" sqref="I13"/>
    </sheetView>
  </sheetViews>
  <sheetFormatPr defaultColWidth="10.5" defaultRowHeight="11.25" x14ac:dyDescent="0.2"/>
  <cols>
    <col min="1" max="1" width="10.6640625" style="65" customWidth="1"/>
    <col min="2" max="2" width="28.83203125" style="65" customWidth="1"/>
    <col min="3" max="3" width="17.5" style="65" customWidth="1"/>
    <col min="4" max="4" width="11.83203125" style="65" customWidth="1"/>
    <col min="5" max="5" width="15.1640625" style="126" customWidth="1"/>
    <col min="6" max="6" width="10.33203125" style="65" customWidth="1"/>
    <col min="7" max="7" width="15.1640625" style="126" customWidth="1"/>
    <col min="8" max="8" width="13.1640625" style="65" customWidth="1"/>
    <col min="9" max="16384" width="10.5" style="66"/>
  </cols>
  <sheetData>
    <row r="1" spans="1:9" s="82" customFormat="1" ht="40.5" customHeight="1" x14ac:dyDescent="0.3">
      <c r="A1" s="80"/>
      <c r="B1" s="80"/>
      <c r="C1" s="80"/>
      <c r="D1" s="80"/>
      <c r="E1" s="80"/>
      <c r="F1" s="218" t="s">
        <v>457</v>
      </c>
      <c r="G1" s="218"/>
      <c r="H1" s="218"/>
      <c r="I1" s="81"/>
    </row>
    <row r="2" spans="1:9" s="82" customFormat="1" ht="57" customHeight="1" x14ac:dyDescent="0.3">
      <c r="A2" s="247" t="s">
        <v>410</v>
      </c>
      <c r="B2" s="247"/>
      <c r="C2" s="247"/>
      <c r="D2" s="247"/>
      <c r="E2" s="247"/>
      <c r="F2" s="247"/>
      <c r="G2" s="247"/>
      <c r="H2" s="247"/>
      <c r="I2" s="80"/>
    </row>
    <row r="3" spans="1:9" s="131" customFormat="1" ht="42" customHeight="1" x14ac:dyDescent="0.2">
      <c r="A3" s="248" t="s">
        <v>401</v>
      </c>
      <c r="B3" s="250" t="s">
        <v>402</v>
      </c>
      <c r="C3" s="252" t="s">
        <v>407</v>
      </c>
      <c r="D3" s="253"/>
      <c r="E3" s="254" t="s">
        <v>403</v>
      </c>
      <c r="F3" s="255"/>
      <c r="G3" s="256" t="s">
        <v>404</v>
      </c>
      <c r="H3" s="256"/>
      <c r="I3" s="130"/>
    </row>
    <row r="4" spans="1:9" s="131" customFormat="1" ht="24" customHeight="1" x14ac:dyDescent="0.2">
      <c r="A4" s="249"/>
      <c r="B4" s="251"/>
      <c r="C4" s="132" t="s">
        <v>405</v>
      </c>
      <c r="D4" s="133" t="s">
        <v>406</v>
      </c>
      <c r="E4" s="132" t="s">
        <v>405</v>
      </c>
      <c r="F4" s="133" t="s">
        <v>406</v>
      </c>
      <c r="G4" s="132" t="s">
        <v>405</v>
      </c>
      <c r="H4" s="133" t="s">
        <v>406</v>
      </c>
      <c r="I4" s="130"/>
    </row>
    <row r="5" spans="1:9" x14ac:dyDescent="0.2">
      <c r="A5" s="165" t="s">
        <v>379</v>
      </c>
      <c r="B5" s="165" t="s">
        <v>3</v>
      </c>
      <c r="C5" s="138">
        <v>22800136.079999998</v>
      </c>
      <c r="D5" s="139">
        <v>14320</v>
      </c>
      <c r="E5" s="138">
        <v>-1990237.5</v>
      </c>
      <c r="F5" s="139">
        <v>-1250</v>
      </c>
      <c r="G5" s="138">
        <v>20809898.579999998</v>
      </c>
      <c r="H5" s="139">
        <v>13070</v>
      </c>
    </row>
    <row r="6" spans="1:9" ht="21" x14ac:dyDescent="0.2">
      <c r="A6" s="165" t="s">
        <v>382</v>
      </c>
      <c r="B6" s="165" t="s">
        <v>7</v>
      </c>
      <c r="C6" s="138">
        <v>20643550.280000001</v>
      </c>
      <c r="D6" s="139">
        <v>11639</v>
      </c>
      <c r="E6" s="138">
        <v>-2660475</v>
      </c>
      <c r="F6" s="139">
        <v>-1500</v>
      </c>
      <c r="G6" s="138">
        <v>17983075.280000001</v>
      </c>
      <c r="H6" s="139">
        <v>10139</v>
      </c>
    </row>
    <row r="7" spans="1:9" x14ac:dyDescent="0.2">
      <c r="A7" s="165">
        <v>560243</v>
      </c>
      <c r="B7" s="165" t="s">
        <v>381</v>
      </c>
      <c r="C7" s="138"/>
      <c r="D7" s="139"/>
      <c r="E7" s="138">
        <v>4650712.5</v>
      </c>
      <c r="F7" s="139">
        <v>2750</v>
      </c>
      <c r="G7" s="138">
        <v>4650712.5</v>
      </c>
      <c r="H7" s="139">
        <v>2750</v>
      </c>
    </row>
    <row r="8" spans="1:9" x14ac:dyDescent="0.2">
      <c r="A8" s="246" t="s">
        <v>351</v>
      </c>
      <c r="B8" s="246"/>
      <c r="C8" s="138">
        <v>43443686.359999999</v>
      </c>
      <c r="D8" s="139">
        <v>25959</v>
      </c>
      <c r="E8" s="138">
        <v>0</v>
      </c>
      <c r="F8" s="139">
        <v>0</v>
      </c>
      <c r="G8" s="138">
        <v>43443686.359999999</v>
      </c>
      <c r="H8" s="139">
        <v>25959</v>
      </c>
    </row>
  </sheetData>
  <mergeCells count="8">
    <mergeCell ref="A8:B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="170" zoomScaleNormal="100" zoomScaleSheetLayoutView="170" workbookViewId="0">
      <selection activeCell="G11" sqref="G11:G12"/>
    </sheetView>
  </sheetViews>
  <sheetFormatPr defaultColWidth="10.5" defaultRowHeight="11.25" x14ac:dyDescent="0.2"/>
  <cols>
    <col min="1" max="1" width="17.5" style="65" customWidth="1"/>
    <col min="2" max="2" width="31.6640625" style="65" customWidth="1"/>
    <col min="3" max="4" width="17.5" style="65" customWidth="1"/>
    <col min="5" max="5" width="17.5" style="126" customWidth="1"/>
    <col min="6" max="6" width="9.33203125" style="65" customWidth="1"/>
    <col min="7" max="7" width="17.5" style="126" customWidth="1"/>
    <col min="8" max="8" width="7.6640625" style="65" customWidth="1"/>
    <col min="9" max="16384" width="10.5" style="66"/>
  </cols>
  <sheetData>
    <row r="1" spans="1:9" s="84" customFormat="1" ht="45" customHeight="1" x14ac:dyDescent="0.2">
      <c r="A1" s="83"/>
      <c r="C1" s="74"/>
      <c r="D1" s="74"/>
      <c r="E1" s="85"/>
      <c r="F1" s="218" t="s">
        <v>414</v>
      </c>
      <c r="G1" s="218"/>
      <c r="H1" s="218"/>
    </row>
    <row r="2" spans="1:9" s="84" customFormat="1" ht="40.5" customHeight="1" x14ac:dyDescent="0.2">
      <c r="A2" s="257" t="s">
        <v>412</v>
      </c>
      <c r="B2" s="257"/>
      <c r="C2" s="257"/>
      <c r="D2" s="257"/>
      <c r="E2" s="257"/>
      <c r="F2" s="257"/>
      <c r="G2" s="257"/>
      <c r="H2" s="257"/>
      <c r="I2" s="86"/>
    </row>
    <row r="3" spans="1:9" s="127" customFormat="1" x14ac:dyDescent="0.2">
      <c r="A3" s="258" t="s">
        <v>401</v>
      </c>
      <c r="B3" s="259" t="s">
        <v>402</v>
      </c>
      <c r="C3" s="260" t="s">
        <v>413</v>
      </c>
      <c r="D3" s="260"/>
      <c r="E3" s="261" t="s">
        <v>388</v>
      </c>
      <c r="F3" s="261"/>
      <c r="G3" s="260" t="s">
        <v>389</v>
      </c>
      <c r="H3" s="260"/>
    </row>
    <row r="4" spans="1:9" s="127" customFormat="1" x14ac:dyDescent="0.2">
      <c r="A4" s="258"/>
      <c r="B4" s="259"/>
      <c r="C4" s="128" t="s">
        <v>411</v>
      </c>
      <c r="D4" s="128" t="s">
        <v>277</v>
      </c>
      <c r="E4" s="128" t="s">
        <v>411</v>
      </c>
      <c r="F4" s="128" t="s">
        <v>277</v>
      </c>
      <c r="G4" s="128" t="s">
        <v>411</v>
      </c>
      <c r="H4" s="128" t="s">
        <v>277</v>
      </c>
    </row>
    <row r="5" spans="1:9" x14ac:dyDescent="0.2">
      <c r="A5" s="165" t="s">
        <v>383</v>
      </c>
      <c r="B5" s="165" t="s">
        <v>384</v>
      </c>
      <c r="C5" s="138">
        <v>160295487.16999999</v>
      </c>
      <c r="D5" s="139">
        <v>1020</v>
      </c>
      <c r="E5" s="138">
        <v>-3890170.08</v>
      </c>
      <c r="F5" s="139">
        <v>-24</v>
      </c>
      <c r="G5" s="138">
        <v>156405317.09</v>
      </c>
      <c r="H5" s="139">
        <v>996</v>
      </c>
    </row>
    <row r="6" spans="1:9" ht="22.5" customHeight="1" x14ac:dyDescent="0.2">
      <c r="A6" s="165">
        <v>560125</v>
      </c>
      <c r="B6" s="165" t="s">
        <v>385</v>
      </c>
      <c r="C6" s="138"/>
      <c r="D6" s="139"/>
      <c r="E6" s="138">
        <v>3890170.08</v>
      </c>
      <c r="F6" s="139">
        <v>24</v>
      </c>
      <c r="G6" s="138">
        <v>3890170.08</v>
      </c>
      <c r="H6" s="139">
        <v>24</v>
      </c>
    </row>
    <row r="7" spans="1:9" x14ac:dyDescent="0.2">
      <c r="A7" s="246" t="s">
        <v>351</v>
      </c>
      <c r="B7" s="246"/>
      <c r="C7" s="138">
        <v>160295487.16999999</v>
      </c>
      <c r="D7" s="139">
        <v>1020</v>
      </c>
      <c r="E7" s="138">
        <v>0</v>
      </c>
      <c r="F7" s="139">
        <v>0</v>
      </c>
      <c r="G7" s="138">
        <v>160295487.16999999</v>
      </c>
      <c r="H7" s="139">
        <v>1020</v>
      </c>
    </row>
  </sheetData>
  <mergeCells count="8">
    <mergeCell ref="A7:B7"/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47"/>
  <sheetViews>
    <sheetView view="pageBreakPreview" zoomScale="130" zoomScaleNormal="140" zoomScaleSheetLayoutView="13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25" x14ac:dyDescent="0.2"/>
  <cols>
    <col min="1" max="1" width="54.33203125" style="65" customWidth="1"/>
    <col min="2" max="2" width="18" style="65" customWidth="1"/>
    <col min="3" max="3" width="17" style="65" customWidth="1"/>
    <col min="4" max="16384" width="10.5" style="66"/>
  </cols>
  <sheetData>
    <row r="1" spans="1:3" s="65" customFormat="1" ht="56.25" customHeight="1" x14ac:dyDescent="0.2">
      <c r="B1" s="263" t="s">
        <v>267</v>
      </c>
      <c r="C1" s="263"/>
    </row>
    <row r="2" spans="1:3" ht="11.1" customHeight="1" x14ac:dyDescent="0.2"/>
    <row r="3" spans="1:3" ht="65.25" customHeight="1" x14ac:dyDescent="0.2">
      <c r="A3" s="262" t="s">
        <v>263</v>
      </c>
      <c r="B3" s="262"/>
      <c r="C3" s="262"/>
    </row>
    <row r="4" spans="1:3" ht="11.1" customHeight="1" x14ac:dyDescent="0.2"/>
    <row r="5" spans="1:3" ht="45" x14ac:dyDescent="0.2">
      <c r="A5" s="67" t="s">
        <v>1</v>
      </c>
      <c r="B5" s="68" t="s">
        <v>2</v>
      </c>
      <c r="C5" s="69" t="s">
        <v>237</v>
      </c>
    </row>
    <row r="6" spans="1:3" x14ac:dyDescent="0.2">
      <c r="A6" s="70" t="s">
        <v>5</v>
      </c>
      <c r="B6" s="71">
        <v>2978</v>
      </c>
      <c r="C6" s="71">
        <v>255435</v>
      </c>
    </row>
    <row r="7" spans="1:3" x14ac:dyDescent="0.2">
      <c r="A7" s="70" t="s">
        <v>6</v>
      </c>
      <c r="B7" s="71">
        <v>2971</v>
      </c>
      <c r="C7" s="71">
        <v>205962</v>
      </c>
    </row>
    <row r="8" spans="1:3" x14ac:dyDescent="0.2">
      <c r="A8" s="70" t="s">
        <v>8</v>
      </c>
      <c r="B8" s="71">
        <v>66653</v>
      </c>
      <c r="C8" s="71">
        <v>1152487</v>
      </c>
    </row>
    <row r="9" spans="1:3" x14ac:dyDescent="0.2">
      <c r="A9" s="70" t="s">
        <v>264</v>
      </c>
      <c r="B9" s="71">
        <v>206822</v>
      </c>
      <c r="C9" s="71">
        <v>15976827</v>
      </c>
    </row>
    <row r="10" spans="1:3" x14ac:dyDescent="0.2">
      <c r="A10" s="70" t="s">
        <v>265</v>
      </c>
      <c r="B10" s="71">
        <v>73138</v>
      </c>
      <c r="C10" s="71">
        <v>5425378</v>
      </c>
    </row>
    <row r="11" spans="1:3" x14ac:dyDescent="0.2">
      <c r="A11" s="70" t="s">
        <v>10</v>
      </c>
      <c r="B11" s="71">
        <v>19225</v>
      </c>
      <c r="C11" s="71">
        <v>342398</v>
      </c>
    </row>
    <row r="12" spans="1:3" x14ac:dyDescent="0.2">
      <c r="A12" s="70" t="s">
        <v>11</v>
      </c>
      <c r="B12" s="71">
        <v>41612</v>
      </c>
      <c r="C12" s="71">
        <v>2577031</v>
      </c>
    </row>
    <row r="13" spans="1:3" x14ac:dyDescent="0.2">
      <c r="A13" s="70" t="s">
        <v>13</v>
      </c>
      <c r="B13" s="71">
        <v>11700</v>
      </c>
      <c r="C13" s="71">
        <v>746500</v>
      </c>
    </row>
    <row r="14" spans="1:3" x14ac:dyDescent="0.2">
      <c r="A14" s="70" t="s">
        <v>14</v>
      </c>
      <c r="B14" s="71">
        <v>50700</v>
      </c>
      <c r="C14" s="71">
        <v>3166511</v>
      </c>
    </row>
    <row r="15" spans="1:3" x14ac:dyDescent="0.2">
      <c r="A15" s="70" t="s">
        <v>15</v>
      </c>
      <c r="B15" s="71">
        <v>29479</v>
      </c>
      <c r="C15" s="71">
        <v>1832931</v>
      </c>
    </row>
    <row r="16" spans="1:3" x14ac:dyDescent="0.2">
      <c r="A16" s="70" t="s">
        <v>16</v>
      </c>
      <c r="B16" s="71">
        <v>20236</v>
      </c>
      <c r="C16" s="71">
        <v>1119860</v>
      </c>
    </row>
    <row r="17" spans="1:3" x14ac:dyDescent="0.2">
      <c r="A17" s="70" t="s">
        <v>17</v>
      </c>
      <c r="B17" s="71">
        <v>5719</v>
      </c>
      <c r="C17" s="71">
        <v>355526</v>
      </c>
    </row>
    <row r="18" spans="1:3" x14ac:dyDescent="0.2">
      <c r="A18" s="70" t="s">
        <v>18</v>
      </c>
      <c r="B18" s="71">
        <v>7470</v>
      </c>
      <c r="C18" s="71">
        <v>455726</v>
      </c>
    </row>
    <row r="19" spans="1:3" x14ac:dyDescent="0.2">
      <c r="A19" s="70" t="s">
        <v>19</v>
      </c>
      <c r="B19" s="71">
        <v>6112</v>
      </c>
      <c r="C19" s="71">
        <v>375414</v>
      </c>
    </row>
    <row r="20" spans="1:3" x14ac:dyDescent="0.2">
      <c r="A20" s="70" t="s">
        <v>20</v>
      </c>
      <c r="B20" s="71">
        <v>22178</v>
      </c>
      <c r="C20" s="71">
        <v>1316394</v>
      </c>
    </row>
    <row r="21" spans="1:3" x14ac:dyDescent="0.2">
      <c r="A21" s="70" t="s">
        <v>21</v>
      </c>
      <c r="B21" s="71">
        <v>20834</v>
      </c>
      <c r="C21" s="71">
        <v>1204554</v>
      </c>
    </row>
    <row r="22" spans="1:3" x14ac:dyDescent="0.2">
      <c r="A22" s="70" t="s">
        <v>22</v>
      </c>
      <c r="B22" s="71">
        <v>5611</v>
      </c>
      <c r="C22" s="71">
        <v>346484</v>
      </c>
    </row>
    <row r="23" spans="1:3" x14ac:dyDescent="0.2">
      <c r="A23" s="70" t="s">
        <v>23</v>
      </c>
      <c r="B23" s="71">
        <v>10550</v>
      </c>
      <c r="C23" s="71">
        <v>588962</v>
      </c>
    </row>
    <row r="24" spans="1:3" x14ac:dyDescent="0.2">
      <c r="A24" s="70" t="s">
        <v>24</v>
      </c>
      <c r="B24" s="71">
        <v>27447</v>
      </c>
      <c r="C24" s="71">
        <v>1513015</v>
      </c>
    </row>
    <row r="25" spans="1:3" x14ac:dyDescent="0.2">
      <c r="A25" s="70" t="s">
        <v>25</v>
      </c>
      <c r="B25" s="71">
        <v>17692</v>
      </c>
      <c r="C25" s="71">
        <v>988289</v>
      </c>
    </row>
    <row r="26" spans="1:3" x14ac:dyDescent="0.2">
      <c r="A26" s="70" t="s">
        <v>26</v>
      </c>
      <c r="B26" s="71">
        <v>6809</v>
      </c>
      <c r="C26" s="71">
        <v>420081</v>
      </c>
    </row>
    <row r="27" spans="1:3" x14ac:dyDescent="0.2">
      <c r="A27" s="70" t="s">
        <v>27</v>
      </c>
      <c r="B27" s="71">
        <v>14628</v>
      </c>
      <c r="C27" s="71">
        <v>819327</v>
      </c>
    </row>
    <row r="28" spans="1:3" x14ac:dyDescent="0.2">
      <c r="A28" s="70" t="s">
        <v>28</v>
      </c>
      <c r="B28" s="71">
        <v>8060</v>
      </c>
      <c r="C28" s="71">
        <v>497657</v>
      </c>
    </row>
    <row r="29" spans="1:3" x14ac:dyDescent="0.2">
      <c r="A29" s="70" t="s">
        <v>29</v>
      </c>
      <c r="B29" s="71">
        <v>38450</v>
      </c>
      <c r="C29" s="71">
        <v>2116353</v>
      </c>
    </row>
    <row r="30" spans="1:3" x14ac:dyDescent="0.2">
      <c r="A30" s="70" t="s">
        <v>30</v>
      </c>
      <c r="B30" s="71">
        <v>9991</v>
      </c>
      <c r="C30" s="71">
        <v>623630</v>
      </c>
    </row>
    <row r="31" spans="1:3" x14ac:dyDescent="0.2">
      <c r="A31" s="70" t="s">
        <v>31</v>
      </c>
      <c r="B31" s="71">
        <v>9837</v>
      </c>
      <c r="C31" s="71">
        <v>558152</v>
      </c>
    </row>
    <row r="32" spans="1:3" x14ac:dyDescent="0.2">
      <c r="A32" s="70" t="s">
        <v>32</v>
      </c>
      <c r="B32" s="71">
        <v>10156</v>
      </c>
      <c r="C32" s="71">
        <v>563971</v>
      </c>
    </row>
    <row r="33" spans="1:3" x14ac:dyDescent="0.2">
      <c r="A33" s="70" t="s">
        <v>33</v>
      </c>
      <c r="B33" s="71">
        <v>17614</v>
      </c>
      <c r="C33" s="71">
        <v>986163</v>
      </c>
    </row>
    <row r="34" spans="1:3" x14ac:dyDescent="0.2">
      <c r="A34" s="70" t="s">
        <v>34</v>
      </c>
      <c r="B34" s="71">
        <v>4824</v>
      </c>
      <c r="C34" s="71">
        <v>306996</v>
      </c>
    </row>
    <row r="35" spans="1:3" x14ac:dyDescent="0.2">
      <c r="A35" s="70" t="s">
        <v>35</v>
      </c>
      <c r="B35" s="71">
        <v>30410</v>
      </c>
      <c r="C35" s="71">
        <v>1697005</v>
      </c>
    </row>
    <row r="36" spans="1:3" x14ac:dyDescent="0.2">
      <c r="A36" s="70" t="s">
        <v>36</v>
      </c>
      <c r="B36" s="71">
        <v>27341</v>
      </c>
      <c r="C36" s="71">
        <v>1521026</v>
      </c>
    </row>
    <row r="37" spans="1:3" x14ac:dyDescent="0.2">
      <c r="A37" s="70" t="s">
        <v>37</v>
      </c>
      <c r="B37" s="71">
        <v>9863</v>
      </c>
      <c r="C37" s="71">
        <v>600311</v>
      </c>
    </row>
    <row r="38" spans="1:3" x14ac:dyDescent="0.2">
      <c r="A38" s="70" t="s">
        <v>38</v>
      </c>
      <c r="B38" s="71">
        <v>11807</v>
      </c>
      <c r="C38" s="71">
        <v>681067</v>
      </c>
    </row>
    <row r="39" spans="1:3" x14ac:dyDescent="0.2">
      <c r="A39" s="70" t="s">
        <v>39</v>
      </c>
      <c r="B39" s="71">
        <v>7944</v>
      </c>
      <c r="C39" s="71">
        <v>485875</v>
      </c>
    </row>
    <row r="40" spans="1:3" x14ac:dyDescent="0.2">
      <c r="A40" s="70" t="s">
        <v>40</v>
      </c>
      <c r="B40" s="71">
        <v>7360</v>
      </c>
      <c r="C40" s="71">
        <v>446420</v>
      </c>
    </row>
    <row r="41" spans="1:3" x14ac:dyDescent="0.2">
      <c r="A41" s="70" t="s">
        <v>41</v>
      </c>
      <c r="B41" s="71">
        <v>3733</v>
      </c>
      <c r="C41" s="71">
        <v>323216</v>
      </c>
    </row>
    <row r="42" spans="1:3" x14ac:dyDescent="0.2">
      <c r="A42" s="70" t="s">
        <v>42</v>
      </c>
      <c r="B42" s="71">
        <v>24480</v>
      </c>
      <c r="C42" s="71">
        <v>1740325</v>
      </c>
    </row>
    <row r="43" spans="1:3" x14ac:dyDescent="0.2">
      <c r="A43" s="70" t="s">
        <v>43</v>
      </c>
      <c r="B43" s="72">
        <v>685</v>
      </c>
      <c r="C43" s="71">
        <v>53119</v>
      </c>
    </row>
    <row r="44" spans="1:3" x14ac:dyDescent="0.2">
      <c r="A44" s="70" t="s">
        <v>266</v>
      </c>
      <c r="B44" s="71">
        <v>1410</v>
      </c>
      <c r="C44" s="71">
        <v>118212</v>
      </c>
    </row>
    <row r="45" spans="1:3" x14ac:dyDescent="0.2">
      <c r="A45" s="70" t="s">
        <v>46</v>
      </c>
      <c r="B45" s="71">
        <v>20653</v>
      </c>
      <c r="C45" s="71">
        <v>1472989</v>
      </c>
    </row>
    <row r="46" spans="1:3" x14ac:dyDescent="0.2">
      <c r="A46" s="70" t="s">
        <v>47</v>
      </c>
      <c r="B46" s="71">
        <v>18004</v>
      </c>
      <c r="C46" s="71">
        <v>1301870</v>
      </c>
    </row>
    <row r="47" spans="1:3" s="65" customFormat="1" x14ac:dyDescent="0.2">
      <c r="A47" s="70" t="s">
        <v>48</v>
      </c>
      <c r="B47" s="71">
        <v>933186</v>
      </c>
      <c r="C47" s="71">
        <v>57279449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view="pageBreakPreview" zoomScale="130" zoomScaleNormal="170" zoomScaleSheetLayoutView="130" workbookViewId="0">
      <pane xSplit="1" ySplit="5" topLeftCell="B54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5" defaultRowHeight="11.25" x14ac:dyDescent="0.2"/>
  <cols>
    <col min="1" max="1" width="54.33203125" style="65" customWidth="1"/>
    <col min="2" max="2" width="18" style="65" customWidth="1"/>
    <col min="3" max="3" width="17" style="65" customWidth="1"/>
    <col min="4" max="16384" width="10.5" style="66"/>
  </cols>
  <sheetData>
    <row r="1" spans="1:3" s="65" customFormat="1" ht="54.75" customHeight="1" x14ac:dyDescent="0.2">
      <c r="B1" s="263" t="s">
        <v>268</v>
      </c>
      <c r="C1" s="263"/>
    </row>
    <row r="3" spans="1:3" ht="54.75" customHeight="1" x14ac:dyDescent="0.2">
      <c r="A3" s="262" t="s">
        <v>238</v>
      </c>
      <c r="B3" s="262"/>
      <c r="C3" s="262"/>
    </row>
    <row r="5" spans="1:3" ht="45" x14ac:dyDescent="0.2">
      <c r="A5" s="67" t="s">
        <v>1</v>
      </c>
      <c r="B5" s="68" t="s">
        <v>2</v>
      </c>
      <c r="C5" s="69" t="s">
        <v>237</v>
      </c>
    </row>
    <row r="6" spans="1:3" x14ac:dyDescent="0.2">
      <c r="A6" s="70" t="s">
        <v>239</v>
      </c>
      <c r="B6" s="71">
        <v>500877</v>
      </c>
      <c r="C6" s="71">
        <v>33422687</v>
      </c>
    </row>
    <row r="7" spans="1:3" x14ac:dyDescent="0.2">
      <c r="A7" s="70" t="s">
        <v>5</v>
      </c>
      <c r="B7" s="71">
        <v>4003</v>
      </c>
      <c r="C7" s="71">
        <v>187039</v>
      </c>
    </row>
    <row r="8" spans="1:3" x14ac:dyDescent="0.2">
      <c r="A8" s="70" t="s">
        <v>9</v>
      </c>
      <c r="B8" s="71">
        <v>53633</v>
      </c>
      <c r="C8" s="71">
        <v>2926217</v>
      </c>
    </row>
    <row r="9" spans="1:3" x14ac:dyDescent="0.2">
      <c r="A9" s="70" t="s">
        <v>240</v>
      </c>
      <c r="B9" s="71">
        <v>107063</v>
      </c>
      <c r="C9" s="71">
        <v>6052003</v>
      </c>
    </row>
    <row r="10" spans="1:3" x14ac:dyDescent="0.2">
      <c r="A10" s="70" t="s">
        <v>11</v>
      </c>
      <c r="B10" s="71">
        <v>4531</v>
      </c>
      <c r="C10" s="71">
        <v>242911</v>
      </c>
    </row>
    <row r="11" spans="1:3" x14ac:dyDescent="0.2">
      <c r="A11" s="70" t="s">
        <v>241</v>
      </c>
      <c r="B11" s="71">
        <v>72815</v>
      </c>
      <c r="C11" s="71">
        <v>4796992</v>
      </c>
    </row>
    <row r="12" spans="1:3" x14ac:dyDescent="0.2">
      <c r="A12" s="70" t="s">
        <v>13</v>
      </c>
      <c r="B12" s="71">
        <v>20605</v>
      </c>
      <c r="C12" s="71">
        <v>1197717</v>
      </c>
    </row>
    <row r="13" spans="1:3" x14ac:dyDescent="0.2">
      <c r="A13" s="70" t="s">
        <v>14</v>
      </c>
      <c r="B13" s="71">
        <v>92950</v>
      </c>
      <c r="C13" s="71">
        <v>5155626</v>
      </c>
    </row>
    <row r="14" spans="1:3" x14ac:dyDescent="0.2">
      <c r="A14" s="70" t="s">
        <v>242</v>
      </c>
      <c r="B14" s="71">
        <v>58281</v>
      </c>
      <c r="C14" s="71">
        <v>3173790</v>
      </c>
    </row>
    <row r="15" spans="1:3" x14ac:dyDescent="0.2">
      <c r="A15" s="70" t="s">
        <v>16</v>
      </c>
      <c r="B15" s="71">
        <v>35640</v>
      </c>
      <c r="C15" s="71">
        <v>1872169</v>
      </c>
    </row>
    <row r="16" spans="1:3" x14ac:dyDescent="0.2">
      <c r="A16" s="70" t="s">
        <v>17</v>
      </c>
      <c r="B16" s="71">
        <v>11030</v>
      </c>
      <c r="C16" s="71">
        <v>601741</v>
      </c>
    </row>
    <row r="17" spans="1:3" x14ac:dyDescent="0.2">
      <c r="A17" s="70" t="s">
        <v>18</v>
      </c>
      <c r="B17" s="71">
        <v>12398</v>
      </c>
      <c r="C17" s="71">
        <v>690010</v>
      </c>
    </row>
    <row r="18" spans="1:3" x14ac:dyDescent="0.2">
      <c r="A18" s="70" t="s">
        <v>19</v>
      </c>
      <c r="B18" s="71">
        <v>11559</v>
      </c>
      <c r="C18" s="71">
        <v>638558</v>
      </c>
    </row>
    <row r="19" spans="1:3" x14ac:dyDescent="0.2">
      <c r="A19" s="70" t="s">
        <v>20</v>
      </c>
      <c r="B19" s="71">
        <v>41515</v>
      </c>
      <c r="C19" s="71">
        <v>2112490</v>
      </c>
    </row>
    <row r="20" spans="1:3" x14ac:dyDescent="0.2">
      <c r="A20" s="70" t="s">
        <v>21</v>
      </c>
      <c r="B20" s="71">
        <v>38138</v>
      </c>
      <c r="C20" s="71">
        <v>1957179</v>
      </c>
    </row>
    <row r="21" spans="1:3" x14ac:dyDescent="0.2">
      <c r="A21" s="70" t="s">
        <v>22</v>
      </c>
      <c r="B21" s="71">
        <v>10919</v>
      </c>
      <c r="C21" s="71">
        <v>599726</v>
      </c>
    </row>
    <row r="22" spans="1:3" x14ac:dyDescent="0.2">
      <c r="A22" s="70" t="s">
        <v>23</v>
      </c>
      <c r="B22" s="71">
        <v>20529</v>
      </c>
      <c r="C22" s="71">
        <v>1041743</v>
      </c>
    </row>
    <row r="23" spans="1:3" x14ac:dyDescent="0.2">
      <c r="A23" s="70" t="s">
        <v>24</v>
      </c>
      <c r="B23" s="71">
        <v>52859</v>
      </c>
      <c r="C23" s="71">
        <v>2586259</v>
      </c>
    </row>
    <row r="24" spans="1:3" x14ac:dyDescent="0.2">
      <c r="A24" s="70" t="s">
        <v>25</v>
      </c>
      <c r="B24" s="71">
        <v>33919</v>
      </c>
      <c r="C24" s="71">
        <v>1737840</v>
      </c>
    </row>
    <row r="25" spans="1:3" x14ac:dyDescent="0.2">
      <c r="A25" s="70" t="s">
        <v>26</v>
      </c>
      <c r="B25" s="71">
        <v>12678</v>
      </c>
      <c r="C25" s="71">
        <v>693191</v>
      </c>
    </row>
    <row r="26" spans="1:3" x14ac:dyDescent="0.2">
      <c r="A26" s="70" t="s">
        <v>27</v>
      </c>
      <c r="B26" s="71">
        <v>23694</v>
      </c>
      <c r="C26" s="71">
        <v>1255328</v>
      </c>
    </row>
    <row r="27" spans="1:3" x14ac:dyDescent="0.2">
      <c r="A27" s="70" t="s">
        <v>28</v>
      </c>
      <c r="B27" s="71">
        <v>15611</v>
      </c>
      <c r="C27" s="71">
        <v>861597</v>
      </c>
    </row>
    <row r="28" spans="1:3" x14ac:dyDescent="0.2">
      <c r="A28" s="70" t="s">
        <v>29</v>
      </c>
      <c r="B28" s="71">
        <v>55019</v>
      </c>
      <c r="C28" s="71">
        <v>2718580</v>
      </c>
    </row>
    <row r="29" spans="1:3" x14ac:dyDescent="0.2">
      <c r="A29" s="70" t="s">
        <v>30</v>
      </c>
      <c r="B29" s="71">
        <v>19627</v>
      </c>
      <c r="C29" s="71">
        <v>1069197</v>
      </c>
    </row>
    <row r="30" spans="1:3" x14ac:dyDescent="0.2">
      <c r="A30" s="70" t="s">
        <v>31</v>
      </c>
      <c r="B30" s="71">
        <v>18186</v>
      </c>
      <c r="C30" s="71">
        <v>942505</v>
      </c>
    </row>
    <row r="31" spans="1:3" x14ac:dyDescent="0.2">
      <c r="A31" s="70" t="s">
        <v>32</v>
      </c>
      <c r="B31" s="71">
        <v>17108</v>
      </c>
      <c r="C31" s="71">
        <v>894635</v>
      </c>
    </row>
    <row r="32" spans="1:3" x14ac:dyDescent="0.2">
      <c r="A32" s="70" t="s">
        <v>33</v>
      </c>
      <c r="B32" s="71">
        <v>33404</v>
      </c>
      <c r="C32" s="71">
        <v>1704718</v>
      </c>
    </row>
    <row r="33" spans="1:3" x14ac:dyDescent="0.2">
      <c r="A33" s="70" t="s">
        <v>34</v>
      </c>
      <c r="B33" s="71">
        <v>9026</v>
      </c>
      <c r="C33" s="71">
        <v>487683</v>
      </c>
    </row>
    <row r="34" spans="1:3" x14ac:dyDescent="0.2">
      <c r="A34" s="70" t="s">
        <v>35</v>
      </c>
      <c r="B34" s="71">
        <v>58604</v>
      </c>
      <c r="C34" s="71">
        <v>2904122</v>
      </c>
    </row>
    <row r="35" spans="1:3" x14ac:dyDescent="0.2">
      <c r="A35" s="70" t="s">
        <v>36</v>
      </c>
      <c r="B35" s="71">
        <v>53585</v>
      </c>
      <c r="C35" s="71">
        <v>2622717</v>
      </c>
    </row>
    <row r="36" spans="1:3" x14ac:dyDescent="0.2">
      <c r="A36" s="70" t="s">
        <v>37</v>
      </c>
      <c r="B36" s="71">
        <v>19492</v>
      </c>
      <c r="C36" s="71">
        <v>1059455</v>
      </c>
    </row>
    <row r="37" spans="1:3" x14ac:dyDescent="0.2">
      <c r="A37" s="70" t="s">
        <v>38</v>
      </c>
      <c r="B37" s="71">
        <v>20856</v>
      </c>
      <c r="C37" s="71">
        <v>1091359</v>
      </c>
    </row>
    <row r="38" spans="1:3" x14ac:dyDescent="0.2">
      <c r="A38" s="70" t="s">
        <v>39</v>
      </c>
      <c r="B38" s="71">
        <v>14544</v>
      </c>
      <c r="C38" s="71">
        <v>801011</v>
      </c>
    </row>
    <row r="39" spans="1:3" x14ac:dyDescent="0.2">
      <c r="A39" s="70" t="s">
        <v>40</v>
      </c>
      <c r="B39" s="71">
        <v>13196</v>
      </c>
      <c r="C39" s="71">
        <v>735974</v>
      </c>
    </row>
    <row r="40" spans="1:3" x14ac:dyDescent="0.2">
      <c r="A40" s="70" t="s">
        <v>41</v>
      </c>
      <c r="B40" s="71">
        <v>6301</v>
      </c>
      <c r="C40" s="71">
        <v>274419</v>
      </c>
    </row>
    <row r="41" spans="1:3" x14ac:dyDescent="0.2">
      <c r="A41" s="70" t="s">
        <v>42</v>
      </c>
      <c r="B41" s="71">
        <v>42228</v>
      </c>
      <c r="C41" s="71">
        <v>2093348</v>
      </c>
    </row>
    <row r="42" spans="1:3" x14ac:dyDescent="0.2">
      <c r="A42" s="70" t="s">
        <v>44</v>
      </c>
      <c r="B42" s="72">
        <v>43</v>
      </c>
      <c r="C42" s="71">
        <v>2313</v>
      </c>
    </row>
    <row r="43" spans="1:3" x14ac:dyDescent="0.2">
      <c r="A43" s="70" t="s">
        <v>243</v>
      </c>
      <c r="B43" s="71">
        <v>5567</v>
      </c>
      <c r="C43" s="71">
        <v>257465</v>
      </c>
    </row>
    <row r="44" spans="1:3" x14ac:dyDescent="0.2">
      <c r="A44" s="70" t="s">
        <v>244</v>
      </c>
      <c r="B44" s="72">
        <v>573</v>
      </c>
      <c r="C44" s="71">
        <v>27311</v>
      </c>
    </row>
    <row r="45" spans="1:3" x14ac:dyDescent="0.2">
      <c r="A45" s="70" t="s">
        <v>245</v>
      </c>
      <c r="B45" s="71">
        <v>7927</v>
      </c>
      <c r="C45" s="71">
        <v>378098</v>
      </c>
    </row>
    <row r="46" spans="1:3" x14ac:dyDescent="0.2">
      <c r="A46" s="70" t="s">
        <v>246</v>
      </c>
      <c r="B46" s="71">
        <v>2151</v>
      </c>
      <c r="C46" s="71">
        <v>99199</v>
      </c>
    </row>
    <row r="47" spans="1:3" x14ac:dyDescent="0.2">
      <c r="A47" s="70" t="s">
        <v>247</v>
      </c>
      <c r="B47" s="71">
        <v>1507</v>
      </c>
      <c r="C47" s="71">
        <v>84525</v>
      </c>
    </row>
    <row r="48" spans="1:3" x14ac:dyDescent="0.2">
      <c r="A48" s="70" t="s">
        <v>248</v>
      </c>
      <c r="B48" s="71">
        <v>1689</v>
      </c>
      <c r="C48" s="71">
        <v>80246</v>
      </c>
    </row>
    <row r="49" spans="1:3" x14ac:dyDescent="0.2">
      <c r="A49" s="70" t="s">
        <v>249</v>
      </c>
      <c r="B49" s="71">
        <v>1135</v>
      </c>
      <c r="C49" s="71">
        <v>54911</v>
      </c>
    </row>
    <row r="50" spans="1:3" x14ac:dyDescent="0.2">
      <c r="A50" s="70" t="s">
        <v>250</v>
      </c>
      <c r="B50" s="71">
        <v>1598</v>
      </c>
      <c r="C50" s="71">
        <v>86060</v>
      </c>
    </row>
    <row r="51" spans="1:3" x14ac:dyDescent="0.2">
      <c r="A51" s="70" t="s">
        <v>251</v>
      </c>
      <c r="B51" s="71">
        <v>1792</v>
      </c>
      <c r="C51" s="71">
        <v>85551</v>
      </c>
    </row>
    <row r="52" spans="1:3" x14ac:dyDescent="0.2">
      <c r="A52" s="70" t="s">
        <v>252</v>
      </c>
      <c r="B52" s="71">
        <v>8010</v>
      </c>
      <c r="C52" s="71">
        <v>374047</v>
      </c>
    </row>
    <row r="53" spans="1:3" x14ac:dyDescent="0.2">
      <c r="A53" s="70" t="s">
        <v>253</v>
      </c>
      <c r="B53" s="72">
        <v>601</v>
      </c>
      <c r="C53" s="71">
        <v>27779</v>
      </c>
    </row>
    <row r="54" spans="1:3" x14ac:dyDescent="0.2">
      <c r="A54" s="70" t="s">
        <v>254</v>
      </c>
      <c r="B54" s="71">
        <v>1199</v>
      </c>
      <c r="C54" s="71">
        <v>54802</v>
      </c>
    </row>
    <row r="55" spans="1:3" x14ac:dyDescent="0.2">
      <c r="A55" s="70" t="s">
        <v>255</v>
      </c>
      <c r="B55" s="71">
        <v>2699</v>
      </c>
      <c r="C55" s="71">
        <v>132761</v>
      </c>
    </row>
    <row r="56" spans="1:3" x14ac:dyDescent="0.2">
      <c r="A56" s="70" t="s">
        <v>256</v>
      </c>
      <c r="B56" s="71">
        <v>5950</v>
      </c>
      <c r="C56" s="71">
        <v>288277</v>
      </c>
    </row>
    <row r="57" spans="1:3" x14ac:dyDescent="0.2">
      <c r="A57" s="70" t="s">
        <v>257</v>
      </c>
      <c r="B57" s="71">
        <v>3712</v>
      </c>
      <c r="C57" s="71">
        <v>169280</v>
      </c>
    </row>
    <row r="58" spans="1:3" x14ac:dyDescent="0.2">
      <c r="A58" s="70" t="s">
        <v>258</v>
      </c>
      <c r="B58" s="71">
        <v>2251</v>
      </c>
      <c r="C58" s="71">
        <v>111146</v>
      </c>
    </row>
    <row r="59" spans="1:3" x14ac:dyDescent="0.2">
      <c r="A59" s="70" t="s">
        <v>259</v>
      </c>
      <c r="B59" s="71">
        <v>2528</v>
      </c>
      <c r="C59" s="71">
        <v>115344</v>
      </c>
    </row>
    <row r="60" spans="1:3" x14ac:dyDescent="0.2">
      <c r="A60" s="70" t="s">
        <v>260</v>
      </c>
      <c r="B60" s="71">
        <v>1519</v>
      </c>
      <c r="C60" s="71">
        <v>75555</v>
      </c>
    </row>
    <row r="61" spans="1:3" x14ac:dyDescent="0.2">
      <c r="A61" s="70" t="s">
        <v>261</v>
      </c>
      <c r="B61" s="71">
        <v>1429</v>
      </c>
      <c r="C61" s="71">
        <v>65332</v>
      </c>
    </row>
    <row r="62" spans="1:3" x14ac:dyDescent="0.2">
      <c r="A62" s="70" t="s">
        <v>262</v>
      </c>
      <c r="B62" s="72">
        <v>258</v>
      </c>
      <c r="C62" s="71">
        <v>12383</v>
      </c>
    </row>
    <row r="63" spans="1:3" s="65" customFormat="1" x14ac:dyDescent="0.2">
      <c r="A63" s="70" t="s">
        <v>48</v>
      </c>
      <c r="B63" s="71">
        <v>1670561</v>
      </c>
      <c r="C63" s="71">
        <v>95784921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autoPageBreaks="0"/>
  </sheetPr>
  <dimension ref="A1:C51"/>
  <sheetViews>
    <sheetView tabSelected="1" view="pageBreakPreview" zoomScale="150" zoomScaleNormal="100" zoomScaleSheetLayoutView="150" workbookViewId="0">
      <pane xSplit="1" ySplit="5" topLeftCell="B39" activePane="bottomRight" state="frozen"/>
      <selection pane="topRight" activeCell="B1" sqref="B1"/>
      <selection pane="bottomLeft" activeCell="A6" sqref="A6"/>
      <selection pane="bottomRight" activeCell="A55" sqref="A55"/>
    </sheetView>
  </sheetViews>
  <sheetFormatPr defaultColWidth="10.5" defaultRowHeight="11.45" customHeight="1" x14ac:dyDescent="0.2"/>
  <cols>
    <col min="1" max="1" width="54.33203125" style="65" customWidth="1"/>
    <col min="2" max="2" width="18" style="65" customWidth="1"/>
    <col min="3" max="3" width="17" style="65" customWidth="1"/>
    <col min="4" max="16384" width="10.5" style="66"/>
  </cols>
  <sheetData>
    <row r="1" spans="1:3" s="65" customFormat="1" ht="51" customHeight="1" x14ac:dyDescent="0.2">
      <c r="B1" s="263" t="s">
        <v>269</v>
      </c>
      <c r="C1" s="263"/>
    </row>
    <row r="2" spans="1:3" ht="11.1" customHeight="1" x14ac:dyDescent="0.2"/>
    <row r="3" spans="1:3" ht="32.1" customHeight="1" x14ac:dyDescent="0.2">
      <c r="A3" s="262" t="s">
        <v>0</v>
      </c>
      <c r="B3" s="262"/>
      <c r="C3" s="262"/>
    </row>
    <row r="4" spans="1:3" ht="11.1" customHeight="1" x14ac:dyDescent="0.2"/>
    <row r="5" spans="1:3" ht="50.25" customHeight="1" x14ac:dyDescent="0.2">
      <c r="A5" s="67" t="s">
        <v>1</v>
      </c>
      <c r="B5" s="68" t="s">
        <v>2</v>
      </c>
      <c r="C5" s="69" t="s">
        <v>237</v>
      </c>
    </row>
    <row r="6" spans="1:3" ht="11.1" customHeight="1" x14ac:dyDescent="0.2">
      <c r="A6" s="70" t="s">
        <v>3</v>
      </c>
      <c r="B6" s="71">
        <v>48548</v>
      </c>
      <c r="C6" s="71">
        <v>15969177</v>
      </c>
    </row>
    <row r="7" spans="1:3" ht="11.1" customHeight="1" x14ac:dyDescent="0.2">
      <c r="A7" s="70" t="s">
        <v>4</v>
      </c>
      <c r="B7" s="71">
        <v>7746</v>
      </c>
      <c r="C7" s="71">
        <v>2701766</v>
      </c>
    </row>
    <row r="8" spans="1:3" ht="11.1" customHeight="1" x14ac:dyDescent="0.2">
      <c r="A8" s="70" t="s">
        <v>5</v>
      </c>
      <c r="B8" s="71">
        <v>7260</v>
      </c>
      <c r="C8" s="71">
        <v>2352676</v>
      </c>
    </row>
    <row r="9" spans="1:3" ht="11.1" customHeight="1" x14ac:dyDescent="0.2">
      <c r="A9" s="70" t="s">
        <v>6</v>
      </c>
      <c r="B9" s="71">
        <v>154587</v>
      </c>
      <c r="C9" s="71">
        <v>51944324</v>
      </c>
    </row>
    <row r="10" spans="1:3" ht="11.1" customHeight="1" x14ac:dyDescent="0.2">
      <c r="A10" s="70" t="s">
        <v>7</v>
      </c>
      <c r="B10" s="71">
        <v>145185</v>
      </c>
      <c r="C10" s="71">
        <v>48756995</v>
      </c>
    </row>
    <row r="11" spans="1:3" ht="11.1" customHeight="1" x14ac:dyDescent="0.2">
      <c r="A11" s="70" t="s">
        <v>8</v>
      </c>
      <c r="B11" s="71">
        <v>132605</v>
      </c>
      <c r="C11" s="71">
        <v>98114440</v>
      </c>
    </row>
    <row r="12" spans="1:3" ht="11.1" customHeight="1" x14ac:dyDescent="0.2">
      <c r="A12" s="70" t="s">
        <v>9</v>
      </c>
      <c r="B12" s="71">
        <v>128071</v>
      </c>
      <c r="C12" s="71">
        <v>44080544</v>
      </c>
    </row>
    <row r="13" spans="1:3" ht="11.1" customHeight="1" x14ac:dyDescent="0.2">
      <c r="A13" s="70" t="s">
        <v>10</v>
      </c>
      <c r="B13" s="71">
        <v>44784</v>
      </c>
      <c r="C13" s="71">
        <v>32929116</v>
      </c>
    </row>
    <row r="14" spans="1:3" ht="11.1" customHeight="1" x14ac:dyDescent="0.2">
      <c r="A14" s="70" t="s">
        <v>11</v>
      </c>
      <c r="B14" s="71">
        <v>63346</v>
      </c>
      <c r="C14" s="71">
        <v>21636196</v>
      </c>
    </row>
    <row r="15" spans="1:3" ht="11.1" customHeight="1" x14ac:dyDescent="0.2">
      <c r="A15" s="70" t="s">
        <v>12</v>
      </c>
      <c r="B15" s="71">
        <v>16919</v>
      </c>
      <c r="C15" s="71">
        <v>12378039</v>
      </c>
    </row>
    <row r="16" spans="1:3" ht="11.1" customHeight="1" x14ac:dyDescent="0.2">
      <c r="A16" s="70" t="s">
        <v>13</v>
      </c>
      <c r="B16" s="71">
        <v>21935</v>
      </c>
      <c r="C16" s="71">
        <v>9776940</v>
      </c>
    </row>
    <row r="17" spans="1:3" ht="11.1" customHeight="1" x14ac:dyDescent="0.2">
      <c r="A17" s="70" t="s">
        <v>14</v>
      </c>
      <c r="B17" s="71">
        <v>104687</v>
      </c>
      <c r="C17" s="71">
        <v>45150457</v>
      </c>
    </row>
    <row r="18" spans="1:3" ht="11.1" customHeight="1" x14ac:dyDescent="0.2">
      <c r="A18" s="70" t="s">
        <v>15</v>
      </c>
      <c r="B18" s="71">
        <v>57475</v>
      </c>
      <c r="C18" s="71">
        <v>24354552</v>
      </c>
    </row>
    <row r="19" spans="1:3" ht="11.1" customHeight="1" x14ac:dyDescent="0.2">
      <c r="A19" s="70" t="s">
        <v>16</v>
      </c>
      <c r="B19" s="71">
        <v>38319</v>
      </c>
      <c r="C19" s="71">
        <v>17211426</v>
      </c>
    </row>
    <row r="20" spans="1:3" ht="11.1" customHeight="1" x14ac:dyDescent="0.2">
      <c r="A20" s="70" t="s">
        <v>17</v>
      </c>
      <c r="B20" s="71">
        <v>11069</v>
      </c>
      <c r="C20" s="71">
        <v>5127835</v>
      </c>
    </row>
    <row r="21" spans="1:3" ht="11.1" customHeight="1" x14ac:dyDescent="0.2">
      <c r="A21" s="70" t="s">
        <v>18</v>
      </c>
      <c r="B21" s="71">
        <v>15013</v>
      </c>
      <c r="C21" s="71">
        <v>7068921</v>
      </c>
    </row>
    <row r="22" spans="1:3" ht="11.1" customHeight="1" x14ac:dyDescent="0.2">
      <c r="A22" s="70" t="s">
        <v>19</v>
      </c>
      <c r="B22" s="71">
        <v>12110</v>
      </c>
      <c r="C22" s="71">
        <v>5634128</v>
      </c>
    </row>
    <row r="23" spans="1:3" ht="11.1" customHeight="1" x14ac:dyDescent="0.2">
      <c r="A23" s="70" t="s">
        <v>20</v>
      </c>
      <c r="B23" s="71">
        <v>43444</v>
      </c>
      <c r="C23" s="71">
        <v>19129877</v>
      </c>
    </row>
    <row r="24" spans="1:3" ht="11.1" customHeight="1" x14ac:dyDescent="0.2">
      <c r="A24" s="70" t="s">
        <v>21</v>
      </c>
      <c r="B24" s="71">
        <v>39194</v>
      </c>
      <c r="C24" s="71">
        <v>17300852</v>
      </c>
    </row>
    <row r="25" spans="1:3" ht="11.1" customHeight="1" x14ac:dyDescent="0.2">
      <c r="A25" s="70" t="s">
        <v>22</v>
      </c>
      <c r="B25" s="71">
        <v>10864</v>
      </c>
      <c r="C25" s="71">
        <v>5071297</v>
      </c>
    </row>
    <row r="26" spans="1:3" ht="11.1" customHeight="1" x14ac:dyDescent="0.2">
      <c r="A26" s="70" t="s">
        <v>23</v>
      </c>
      <c r="B26" s="71">
        <v>20737</v>
      </c>
      <c r="C26" s="71">
        <v>9133716</v>
      </c>
    </row>
    <row r="27" spans="1:3" ht="11.1" customHeight="1" x14ac:dyDescent="0.2">
      <c r="A27" s="70" t="s">
        <v>24</v>
      </c>
      <c r="B27" s="71">
        <v>51742</v>
      </c>
      <c r="C27" s="71">
        <v>21610649</v>
      </c>
    </row>
    <row r="28" spans="1:3" ht="11.1" customHeight="1" x14ac:dyDescent="0.2">
      <c r="A28" s="70" t="s">
        <v>25</v>
      </c>
      <c r="B28" s="71">
        <v>32877</v>
      </c>
      <c r="C28" s="71">
        <v>14618320</v>
      </c>
    </row>
    <row r="29" spans="1:3" ht="11.1" customHeight="1" x14ac:dyDescent="0.2">
      <c r="A29" s="70" t="s">
        <v>26</v>
      </c>
      <c r="B29" s="71">
        <v>13082</v>
      </c>
      <c r="C29" s="71">
        <v>6094239</v>
      </c>
    </row>
    <row r="30" spans="1:3" ht="11.1" customHeight="1" x14ac:dyDescent="0.2">
      <c r="A30" s="70" t="s">
        <v>27</v>
      </c>
      <c r="B30" s="71">
        <v>28327</v>
      </c>
      <c r="C30" s="71">
        <v>12626335</v>
      </c>
    </row>
    <row r="31" spans="1:3" ht="11.1" customHeight="1" x14ac:dyDescent="0.2">
      <c r="A31" s="70" t="s">
        <v>28</v>
      </c>
      <c r="B31" s="71">
        <v>16314</v>
      </c>
      <c r="C31" s="71">
        <v>7645611</v>
      </c>
    </row>
    <row r="32" spans="1:3" ht="11.1" customHeight="1" x14ac:dyDescent="0.2">
      <c r="A32" s="70" t="s">
        <v>29</v>
      </c>
      <c r="B32" s="71">
        <v>94171</v>
      </c>
      <c r="C32" s="71">
        <v>40112687</v>
      </c>
    </row>
    <row r="33" spans="1:3" ht="11.1" customHeight="1" x14ac:dyDescent="0.2">
      <c r="A33" s="70" t="s">
        <v>30</v>
      </c>
      <c r="B33" s="71">
        <v>19567</v>
      </c>
      <c r="C33" s="71">
        <v>9136387</v>
      </c>
    </row>
    <row r="34" spans="1:3" ht="11.1" customHeight="1" x14ac:dyDescent="0.2">
      <c r="A34" s="70" t="s">
        <v>31</v>
      </c>
      <c r="B34" s="71">
        <v>20129</v>
      </c>
      <c r="C34" s="71">
        <v>8919462</v>
      </c>
    </row>
    <row r="35" spans="1:3" ht="11.1" customHeight="1" x14ac:dyDescent="0.2">
      <c r="A35" s="70" t="s">
        <v>32</v>
      </c>
      <c r="B35" s="71">
        <v>21391</v>
      </c>
      <c r="C35" s="71">
        <v>9570940</v>
      </c>
    </row>
    <row r="36" spans="1:3" ht="11.1" customHeight="1" x14ac:dyDescent="0.2">
      <c r="A36" s="70" t="s">
        <v>33</v>
      </c>
      <c r="B36" s="71">
        <v>33493</v>
      </c>
      <c r="C36" s="71">
        <v>14903352</v>
      </c>
    </row>
    <row r="37" spans="1:3" ht="11.1" customHeight="1" x14ac:dyDescent="0.2">
      <c r="A37" s="70" t="s">
        <v>34</v>
      </c>
      <c r="B37" s="71">
        <v>10057</v>
      </c>
      <c r="C37" s="71">
        <v>4423446</v>
      </c>
    </row>
    <row r="38" spans="1:3" ht="11.1" customHeight="1" x14ac:dyDescent="0.2">
      <c r="A38" s="70" t="s">
        <v>35</v>
      </c>
      <c r="B38" s="71">
        <v>62244</v>
      </c>
      <c r="C38" s="71">
        <v>26988480</v>
      </c>
    </row>
    <row r="39" spans="1:3" ht="11.1" customHeight="1" x14ac:dyDescent="0.2">
      <c r="A39" s="70" t="s">
        <v>36</v>
      </c>
      <c r="B39" s="71">
        <v>53702</v>
      </c>
      <c r="C39" s="71">
        <v>22785176</v>
      </c>
    </row>
    <row r="40" spans="1:3" ht="11.1" customHeight="1" x14ac:dyDescent="0.2">
      <c r="A40" s="70" t="s">
        <v>37</v>
      </c>
      <c r="B40" s="71">
        <v>19745</v>
      </c>
      <c r="C40" s="71">
        <v>9293594</v>
      </c>
    </row>
    <row r="41" spans="1:3" ht="11.1" customHeight="1" x14ac:dyDescent="0.2">
      <c r="A41" s="70" t="s">
        <v>38</v>
      </c>
      <c r="B41" s="71">
        <v>21806</v>
      </c>
      <c r="C41" s="71">
        <v>9928890</v>
      </c>
    </row>
    <row r="42" spans="1:3" ht="11.1" customHeight="1" x14ac:dyDescent="0.2">
      <c r="A42" s="70" t="s">
        <v>39</v>
      </c>
      <c r="B42" s="71">
        <v>15032</v>
      </c>
      <c r="C42" s="71">
        <v>7073333</v>
      </c>
    </row>
    <row r="43" spans="1:3" ht="11.1" customHeight="1" x14ac:dyDescent="0.2">
      <c r="A43" s="70" t="s">
        <v>40</v>
      </c>
      <c r="B43" s="71">
        <v>14188</v>
      </c>
      <c r="C43" s="71">
        <v>6737397</v>
      </c>
    </row>
    <row r="44" spans="1:3" ht="11.1" customHeight="1" x14ac:dyDescent="0.2">
      <c r="A44" s="70" t="s">
        <v>41</v>
      </c>
      <c r="B44" s="71">
        <v>7688</v>
      </c>
      <c r="C44" s="71">
        <v>1986898</v>
      </c>
    </row>
    <row r="45" spans="1:3" ht="11.1" customHeight="1" x14ac:dyDescent="0.2">
      <c r="A45" s="70" t="s">
        <v>42</v>
      </c>
      <c r="B45" s="71">
        <v>48698</v>
      </c>
      <c r="C45" s="71">
        <v>16173093</v>
      </c>
    </row>
    <row r="46" spans="1:3" ht="11.1" customHeight="1" x14ac:dyDescent="0.2">
      <c r="A46" s="70" t="s">
        <v>43</v>
      </c>
      <c r="B46" s="71">
        <v>4241</v>
      </c>
      <c r="C46" s="71">
        <v>1430917</v>
      </c>
    </row>
    <row r="47" spans="1:3" ht="11.1" customHeight="1" x14ac:dyDescent="0.2">
      <c r="A47" s="70" t="s">
        <v>44</v>
      </c>
      <c r="B47" s="71">
        <v>1281</v>
      </c>
      <c r="C47" s="71">
        <v>519186</v>
      </c>
    </row>
    <row r="48" spans="1:3" ht="11.1" customHeight="1" x14ac:dyDescent="0.2">
      <c r="A48" s="70" t="s">
        <v>45</v>
      </c>
      <c r="B48" s="71">
        <v>5063</v>
      </c>
      <c r="C48" s="71">
        <v>1168152</v>
      </c>
    </row>
    <row r="49" spans="1:3" ht="11.1" customHeight="1" x14ac:dyDescent="0.2">
      <c r="A49" s="70" t="s">
        <v>46</v>
      </c>
      <c r="B49" s="71">
        <v>40121</v>
      </c>
      <c r="C49" s="71">
        <v>16159101</v>
      </c>
    </row>
    <row r="50" spans="1:3" ht="11.1" customHeight="1" x14ac:dyDescent="0.2">
      <c r="A50" s="70" t="s">
        <v>47</v>
      </c>
      <c r="B50" s="71">
        <v>36281</v>
      </c>
      <c r="C50" s="71">
        <v>12011369</v>
      </c>
    </row>
    <row r="51" spans="1:3" s="65" customFormat="1" ht="11.1" customHeight="1" x14ac:dyDescent="0.2">
      <c r="A51" s="70" t="s">
        <v>48</v>
      </c>
      <c r="B51" s="71">
        <v>1795138</v>
      </c>
      <c r="C51" s="71">
        <v>777740288</v>
      </c>
    </row>
  </sheetData>
  <mergeCells count="2">
    <mergeCell ref="A3:C3"/>
    <mergeCell ref="B1:C1"/>
  </mergeCells>
  <pageMargins left="0.7" right="0.7" top="0.75" bottom="0.75" header="0.3" footer="0.3"/>
  <pageSetup paperSize="9" pageOrder="overThenDown" orientation="portrait" r:id="rId1"/>
  <rowBreaks count="1" manualBreakCount="1">
    <brk id="51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166"/>
  <sheetViews>
    <sheetView view="pageBreakPreview" zoomScaleNormal="100" zoomScaleSheetLayoutView="100" workbookViewId="0">
      <pane xSplit="1" ySplit="3" topLeftCell="B22" activePane="bottomRight" state="frozen"/>
      <selection pane="topRight" activeCell="B1" sqref="B1"/>
      <selection pane="bottomLeft" activeCell="A4" sqref="A4"/>
      <selection pane="bottomRight" activeCell="N44" sqref="N44"/>
    </sheetView>
  </sheetViews>
  <sheetFormatPr defaultRowHeight="11.25" x14ac:dyDescent="0.2"/>
  <cols>
    <col min="1" max="1" width="24.1640625" style="58" customWidth="1"/>
  </cols>
  <sheetData>
    <row r="1" spans="1:105" ht="45" customHeight="1" x14ac:dyDescent="0.2">
      <c r="AU1" s="264" t="s">
        <v>349</v>
      </c>
      <c r="AV1" s="264"/>
      <c r="AW1" s="264"/>
      <c r="AX1" s="264"/>
      <c r="AY1" s="264"/>
      <c r="CV1" s="264" t="s">
        <v>349</v>
      </c>
      <c r="CW1" s="264"/>
      <c r="CX1" s="264"/>
      <c r="CY1" s="264"/>
      <c r="CZ1" s="264"/>
    </row>
    <row r="2" spans="1:105" ht="40.5" customHeight="1" x14ac:dyDescent="0.3">
      <c r="H2" s="60" t="s">
        <v>236</v>
      </c>
      <c r="BI2" s="60" t="s">
        <v>236</v>
      </c>
    </row>
    <row r="3" spans="1:105" s="3" customFormat="1" ht="56.1" customHeight="1" x14ac:dyDescent="0.2">
      <c r="A3" s="61" t="s">
        <v>49</v>
      </c>
      <c r="B3" s="1" t="s">
        <v>50</v>
      </c>
      <c r="C3" s="1" t="s">
        <v>51</v>
      </c>
      <c r="D3" s="1" t="s">
        <v>52</v>
      </c>
      <c r="E3" s="1" t="s">
        <v>53</v>
      </c>
      <c r="F3" s="1" t="s">
        <v>54</v>
      </c>
      <c r="G3" s="1" t="s">
        <v>55</v>
      </c>
      <c r="H3" s="1" t="s">
        <v>56</v>
      </c>
      <c r="I3" s="1" t="s">
        <v>57</v>
      </c>
      <c r="J3" s="1" t="s">
        <v>58</v>
      </c>
      <c r="K3" s="1" t="s">
        <v>59</v>
      </c>
      <c r="L3" s="1" t="s">
        <v>60</v>
      </c>
      <c r="M3" s="1" t="s">
        <v>61</v>
      </c>
      <c r="N3" s="1" t="s">
        <v>62</v>
      </c>
      <c r="O3" s="1" t="s">
        <v>63</v>
      </c>
      <c r="P3" s="1" t="s">
        <v>64</v>
      </c>
      <c r="Q3" s="1" t="s">
        <v>65</v>
      </c>
      <c r="R3" s="1" t="s">
        <v>66</v>
      </c>
      <c r="S3" s="2" t="s">
        <v>67</v>
      </c>
      <c r="T3" s="1" t="s">
        <v>68</v>
      </c>
      <c r="U3" s="1" t="s">
        <v>69</v>
      </c>
      <c r="V3" s="1" t="s">
        <v>70</v>
      </c>
      <c r="W3" s="1" t="s">
        <v>71</v>
      </c>
      <c r="X3" s="1" t="s">
        <v>72</v>
      </c>
      <c r="Y3" s="1" t="s">
        <v>73</v>
      </c>
      <c r="Z3" s="1" t="s">
        <v>74</v>
      </c>
      <c r="AA3" s="1" t="s">
        <v>75</v>
      </c>
      <c r="AB3" s="1" t="s">
        <v>76</v>
      </c>
      <c r="AC3" s="1" t="s">
        <v>77</v>
      </c>
      <c r="AD3" s="1" t="s">
        <v>78</v>
      </c>
      <c r="AE3" s="1" t="s">
        <v>79</v>
      </c>
      <c r="AF3" s="1" t="s">
        <v>80</v>
      </c>
      <c r="AG3" s="1" t="s">
        <v>81</v>
      </c>
      <c r="AH3" s="1" t="s">
        <v>82</v>
      </c>
      <c r="AI3" s="1" t="s">
        <v>83</v>
      </c>
      <c r="AJ3" s="1" t="s">
        <v>84</v>
      </c>
      <c r="AK3" s="1" t="s">
        <v>85</v>
      </c>
      <c r="AL3" s="1" t="s">
        <v>86</v>
      </c>
      <c r="AM3" s="1" t="s">
        <v>87</v>
      </c>
      <c r="AN3" s="1" t="s">
        <v>88</v>
      </c>
      <c r="AO3" s="1" t="s">
        <v>89</v>
      </c>
      <c r="AP3" s="1" t="s">
        <v>90</v>
      </c>
      <c r="AQ3" s="1" t="s">
        <v>91</v>
      </c>
      <c r="AR3" s="1" t="s">
        <v>92</v>
      </c>
      <c r="AS3" s="1" t="s">
        <v>93</v>
      </c>
      <c r="AT3" s="1" t="s">
        <v>94</v>
      </c>
      <c r="AU3" s="1" t="s">
        <v>95</v>
      </c>
      <c r="AV3" s="1" t="s">
        <v>96</v>
      </c>
      <c r="AW3" s="1" t="s">
        <v>97</v>
      </c>
      <c r="AX3" s="1" t="s">
        <v>98</v>
      </c>
      <c r="AY3" s="1" t="s">
        <v>99</v>
      </c>
      <c r="AZ3" s="1" t="s">
        <v>100</v>
      </c>
      <c r="BA3" s="1" t="s">
        <v>101</v>
      </c>
      <c r="BB3" s="1" t="s">
        <v>102</v>
      </c>
      <c r="BC3" s="1" t="s">
        <v>103</v>
      </c>
      <c r="BD3" s="1" t="s">
        <v>104</v>
      </c>
      <c r="BE3" s="1" t="s">
        <v>105</v>
      </c>
      <c r="BF3" s="1" t="s">
        <v>106</v>
      </c>
      <c r="BG3" s="1" t="s">
        <v>107</v>
      </c>
      <c r="BH3" s="1" t="s">
        <v>108</v>
      </c>
      <c r="BI3" s="1" t="s">
        <v>109</v>
      </c>
      <c r="BJ3" s="1" t="s">
        <v>110</v>
      </c>
      <c r="BK3" s="1" t="s">
        <v>111</v>
      </c>
      <c r="BL3" s="1" t="s">
        <v>112</v>
      </c>
      <c r="BM3" s="1" t="s">
        <v>113</v>
      </c>
      <c r="BN3" s="1" t="s">
        <v>114</v>
      </c>
      <c r="BO3" s="1" t="s">
        <v>115</v>
      </c>
      <c r="BP3" s="1" t="s">
        <v>116</v>
      </c>
      <c r="BQ3" s="1" t="s">
        <v>117</v>
      </c>
      <c r="BR3" s="1" t="s">
        <v>118</v>
      </c>
      <c r="BS3" s="1" t="s">
        <v>119</v>
      </c>
      <c r="BT3" s="1" t="s">
        <v>120</v>
      </c>
      <c r="BU3" s="1" t="s">
        <v>121</v>
      </c>
      <c r="BV3" s="1" t="s">
        <v>122</v>
      </c>
      <c r="BW3" s="1" t="s">
        <v>123</v>
      </c>
      <c r="BX3" s="1" t="s">
        <v>124</v>
      </c>
      <c r="BY3" s="1" t="s">
        <v>125</v>
      </c>
      <c r="BZ3" s="1" t="s">
        <v>126</v>
      </c>
      <c r="CA3" s="1" t="s">
        <v>127</v>
      </c>
      <c r="CB3" s="1" t="s">
        <v>128</v>
      </c>
      <c r="CC3" s="1" t="s">
        <v>129</v>
      </c>
      <c r="CD3" s="1" t="s">
        <v>130</v>
      </c>
      <c r="CE3" s="1" t="s">
        <v>131</v>
      </c>
      <c r="CF3" s="1" t="s">
        <v>132</v>
      </c>
      <c r="CG3" s="1" t="s">
        <v>133</v>
      </c>
      <c r="CH3" s="1" t="s">
        <v>134</v>
      </c>
      <c r="CI3" s="1" t="s">
        <v>135</v>
      </c>
      <c r="CJ3" s="1" t="s">
        <v>136</v>
      </c>
      <c r="CK3" s="1" t="s">
        <v>137</v>
      </c>
      <c r="CL3" s="1" t="s">
        <v>138</v>
      </c>
      <c r="CM3" s="1" t="s">
        <v>139</v>
      </c>
      <c r="CN3" s="1" t="s">
        <v>140</v>
      </c>
      <c r="CO3" s="1" t="s">
        <v>141</v>
      </c>
      <c r="CP3" s="1" t="s">
        <v>142</v>
      </c>
      <c r="CQ3" s="1" t="s">
        <v>143</v>
      </c>
      <c r="CR3" s="1" t="s">
        <v>144</v>
      </c>
      <c r="CS3" s="1" t="s">
        <v>145</v>
      </c>
      <c r="CT3" s="1" t="s">
        <v>146</v>
      </c>
      <c r="CU3" s="1" t="s">
        <v>147</v>
      </c>
      <c r="CV3" s="1" t="s">
        <v>148</v>
      </c>
      <c r="CW3" s="1" t="s">
        <v>149</v>
      </c>
      <c r="CX3" s="1" t="s">
        <v>150</v>
      </c>
      <c r="CY3" s="1" t="s">
        <v>151</v>
      </c>
      <c r="CZ3" s="1" t="s">
        <v>152</v>
      </c>
    </row>
    <row r="4" spans="1:105" s="8" customFormat="1" ht="33" customHeight="1" x14ac:dyDescent="0.2">
      <c r="A4" s="62" t="s">
        <v>153</v>
      </c>
      <c r="B4" s="4">
        <v>27266</v>
      </c>
      <c r="C4" s="4">
        <v>29906</v>
      </c>
      <c r="D4" s="5">
        <v>0</v>
      </c>
      <c r="E4" s="4">
        <v>16488</v>
      </c>
      <c r="F4" s="4">
        <v>4914</v>
      </c>
      <c r="G4" s="5">
        <v>0</v>
      </c>
      <c r="H4" s="5">
        <v>0</v>
      </c>
      <c r="I4" s="4">
        <v>9296</v>
      </c>
      <c r="J4" s="4">
        <v>5147</v>
      </c>
      <c r="K4" s="5">
        <v>999</v>
      </c>
      <c r="L4" s="4">
        <v>7925</v>
      </c>
      <c r="M4" s="5">
        <v>0</v>
      </c>
      <c r="N4" s="5">
        <v>0</v>
      </c>
      <c r="O4" s="5">
        <v>0</v>
      </c>
      <c r="P4" s="5">
        <v>0</v>
      </c>
      <c r="Q4" s="4">
        <v>17277</v>
      </c>
      <c r="R4" s="4">
        <v>15622</v>
      </c>
      <c r="S4" s="6">
        <v>3842</v>
      </c>
      <c r="T4" s="4">
        <v>16350</v>
      </c>
      <c r="U4" s="5">
        <v>0</v>
      </c>
      <c r="V4" s="4">
        <v>16955</v>
      </c>
      <c r="W4" s="4">
        <v>7460</v>
      </c>
      <c r="X4" s="4">
        <v>4202</v>
      </c>
      <c r="Y4" s="5">
        <v>0</v>
      </c>
      <c r="Z4" s="4">
        <v>1517</v>
      </c>
      <c r="AA4" s="4">
        <v>9285</v>
      </c>
      <c r="AB4" s="5">
        <v>0</v>
      </c>
      <c r="AC4" s="4">
        <v>2467</v>
      </c>
      <c r="AD4" s="4">
        <v>21375</v>
      </c>
      <c r="AE4" s="4">
        <v>9074</v>
      </c>
      <c r="AF4" s="5">
        <v>0</v>
      </c>
      <c r="AG4" s="4">
        <v>6137</v>
      </c>
      <c r="AH4" s="4">
        <v>1527</v>
      </c>
      <c r="AI4" s="4">
        <v>1571</v>
      </c>
      <c r="AJ4" s="4">
        <v>1878</v>
      </c>
      <c r="AK4" s="4">
        <v>1622</v>
      </c>
      <c r="AL4" s="4">
        <v>6461</v>
      </c>
      <c r="AM4" s="4">
        <v>5289</v>
      </c>
      <c r="AN4" s="5">
        <v>638</v>
      </c>
      <c r="AO4" s="4">
        <v>3255</v>
      </c>
      <c r="AP4" s="4">
        <v>1242</v>
      </c>
      <c r="AQ4" s="4">
        <v>4933</v>
      </c>
      <c r="AR4" s="4">
        <v>1609</v>
      </c>
      <c r="AS4" s="4">
        <v>4223</v>
      </c>
      <c r="AT4" s="4">
        <v>4372</v>
      </c>
      <c r="AU4" s="4">
        <v>3628</v>
      </c>
      <c r="AV4" s="4">
        <v>8735</v>
      </c>
      <c r="AW4" s="4">
        <v>2878</v>
      </c>
      <c r="AX4" s="4">
        <v>2623</v>
      </c>
      <c r="AY4" s="4">
        <v>2426</v>
      </c>
      <c r="AZ4" s="4">
        <v>4462</v>
      </c>
      <c r="BA4" s="4">
        <v>1389</v>
      </c>
      <c r="BB4" s="4">
        <v>7998</v>
      </c>
      <c r="BC4" s="4">
        <v>7541</v>
      </c>
      <c r="BD4" s="4">
        <v>2383</v>
      </c>
      <c r="BE4" s="4">
        <v>2590</v>
      </c>
      <c r="BF4" s="4">
        <v>2063</v>
      </c>
      <c r="BG4" s="4">
        <v>2272</v>
      </c>
      <c r="BH4" s="5">
        <v>0</v>
      </c>
      <c r="BI4" s="4">
        <v>3495</v>
      </c>
      <c r="BJ4" s="5">
        <v>560</v>
      </c>
      <c r="BK4" s="5">
        <v>0</v>
      </c>
      <c r="BL4" s="5">
        <v>0</v>
      </c>
      <c r="BM4" s="5">
        <v>0</v>
      </c>
      <c r="BN4" s="5">
        <v>0</v>
      </c>
      <c r="BO4" s="5">
        <v>130</v>
      </c>
      <c r="BP4" s="5">
        <v>942</v>
      </c>
      <c r="BQ4" s="5">
        <v>0</v>
      </c>
      <c r="BR4" s="5">
        <v>230</v>
      </c>
      <c r="BS4" s="5">
        <v>0</v>
      </c>
      <c r="BT4" s="5">
        <v>0</v>
      </c>
      <c r="BU4" s="5">
        <v>0</v>
      </c>
      <c r="BV4" s="5">
        <v>0</v>
      </c>
      <c r="BW4" s="5">
        <v>0</v>
      </c>
      <c r="BX4" s="5">
        <v>0</v>
      </c>
      <c r="BY4" s="5">
        <v>0</v>
      </c>
      <c r="BZ4" s="5">
        <v>0</v>
      </c>
      <c r="CA4" s="5">
        <v>0</v>
      </c>
      <c r="CB4" s="5">
        <v>0</v>
      </c>
      <c r="CC4" s="5">
        <v>0</v>
      </c>
      <c r="CD4" s="5">
        <v>0</v>
      </c>
      <c r="CE4" s="5">
        <v>0</v>
      </c>
      <c r="CF4" s="5">
        <v>0</v>
      </c>
      <c r="CG4" s="5">
        <v>0</v>
      </c>
      <c r="CH4" s="5">
        <v>0</v>
      </c>
      <c r="CI4" s="5">
        <v>0</v>
      </c>
      <c r="CJ4" s="5">
        <v>0</v>
      </c>
      <c r="CK4" s="5">
        <v>0</v>
      </c>
      <c r="CL4" s="5">
        <v>0</v>
      </c>
      <c r="CM4" s="5">
        <v>0</v>
      </c>
      <c r="CN4" s="5">
        <v>0</v>
      </c>
      <c r="CO4" s="5">
        <v>0</v>
      </c>
      <c r="CP4" s="5">
        <v>0</v>
      </c>
      <c r="CQ4" s="5">
        <v>0</v>
      </c>
      <c r="CR4" s="5">
        <v>0</v>
      </c>
      <c r="CS4" s="5">
        <v>0</v>
      </c>
      <c r="CT4" s="5">
        <v>0</v>
      </c>
      <c r="CU4" s="5">
        <v>0</v>
      </c>
      <c r="CV4" s="5">
        <v>0</v>
      </c>
      <c r="CW4" s="5">
        <v>0</v>
      </c>
      <c r="CX4" s="5">
        <v>0</v>
      </c>
      <c r="CY4" s="5">
        <v>0</v>
      </c>
      <c r="CZ4" s="4">
        <v>8093</v>
      </c>
      <c r="DA4" s="7"/>
    </row>
    <row r="5" spans="1:105" s="8" customFormat="1" ht="44.1" customHeight="1" x14ac:dyDescent="0.2">
      <c r="A5" s="63" t="s">
        <v>154</v>
      </c>
      <c r="B5" s="9"/>
      <c r="C5" s="10">
        <v>7999</v>
      </c>
      <c r="D5" s="9"/>
      <c r="E5" s="11">
        <v>7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2"/>
      <c r="T5" s="10">
        <v>15138</v>
      </c>
      <c r="U5" s="9"/>
      <c r="V5" s="9"/>
      <c r="W5" s="10">
        <v>4311</v>
      </c>
      <c r="X5" s="9"/>
      <c r="Y5" s="9"/>
      <c r="Z5" s="9"/>
      <c r="AA5" s="10">
        <v>1040</v>
      </c>
      <c r="AB5" s="9"/>
      <c r="AC5" s="11">
        <v>124</v>
      </c>
      <c r="AD5" s="10">
        <v>2715</v>
      </c>
      <c r="AE5" s="11">
        <v>643</v>
      </c>
      <c r="AF5" s="9"/>
      <c r="AG5" s="11">
        <v>408</v>
      </c>
      <c r="AH5" s="11">
        <v>20</v>
      </c>
      <c r="AI5" s="11">
        <v>62</v>
      </c>
      <c r="AJ5" s="11">
        <v>348</v>
      </c>
      <c r="AK5" s="11">
        <v>83</v>
      </c>
      <c r="AL5" s="11">
        <v>389</v>
      </c>
      <c r="AM5" s="11">
        <v>775</v>
      </c>
      <c r="AN5" s="11">
        <v>67</v>
      </c>
      <c r="AO5" s="11">
        <v>168</v>
      </c>
      <c r="AP5" s="11">
        <v>16</v>
      </c>
      <c r="AQ5" s="11">
        <v>438</v>
      </c>
      <c r="AR5" s="11">
        <v>119</v>
      </c>
      <c r="AS5" s="11">
        <v>181</v>
      </c>
      <c r="AT5" s="11">
        <v>256</v>
      </c>
      <c r="AU5" s="11">
        <v>199</v>
      </c>
      <c r="AV5" s="11">
        <v>454</v>
      </c>
      <c r="AW5" s="11">
        <v>212</v>
      </c>
      <c r="AX5" s="11">
        <v>109</v>
      </c>
      <c r="AY5" s="11">
        <v>80</v>
      </c>
      <c r="AZ5" s="11">
        <v>273</v>
      </c>
      <c r="BA5" s="11">
        <v>18</v>
      </c>
      <c r="BB5" s="11">
        <v>249</v>
      </c>
      <c r="BC5" s="11">
        <v>548</v>
      </c>
      <c r="BD5" s="11">
        <v>349</v>
      </c>
      <c r="BE5" s="11">
        <v>77</v>
      </c>
      <c r="BF5" s="11">
        <v>193</v>
      </c>
      <c r="BG5" s="11">
        <v>44</v>
      </c>
      <c r="BH5" s="9"/>
      <c r="BI5" s="11">
        <v>245</v>
      </c>
      <c r="BJ5" s="11">
        <v>179</v>
      </c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13"/>
    </row>
    <row r="6" spans="1:105" s="8" customFormat="1" ht="21.95" customHeight="1" x14ac:dyDescent="0.2">
      <c r="A6" s="63" t="s">
        <v>155</v>
      </c>
      <c r="B6" s="9"/>
      <c r="C6" s="11">
        <v>115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2"/>
      <c r="T6" s="9"/>
      <c r="U6" s="9"/>
      <c r="V6" s="9"/>
      <c r="W6" s="11">
        <v>644</v>
      </c>
      <c r="X6" s="9"/>
      <c r="Y6" s="9"/>
      <c r="Z6" s="9"/>
      <c r="AA6" s="11">
        <v>97</v>
      </c>
      <c r="AB6" s="9"/>
      <c r="AC6" s="11">
        <v>13</v>
      </c>
      <c r="AD6" s="9"/>
      <c r="AE6" s="11">
        <v>45</v>
      </c>
      <c r="AF6" s="9"/>
      <c r="AG6" s="9"/>
      <c r="AH6" s="11">
        <v>57</v>
      </c>
      <c r="AI6" s="11">
        <v>2</v>
      </c>
      <c r="AJ6" s="9"/>
      <c r="AK6" s="9"/>
      <c r="AL6" s="11">
        <v>19</v>
      </c>
      <c r="AM6" s="9"/>
      <c r="AN6" s="9"/>
      <c r="AO6" s="11">
        <v>52</v>
      </c>
      <c r="AP6" s="9"/>
      <c r="AQ6" s="11">
        <v>16</v>
      </c>
      <c r="AR6" s="9"/>
      <c r="AS6" s="9"/>
      <c r="AT6" s="11">
        <v>13</v>
      </c>
      <c r="AU6" s="11">
        <v>5</v>
      </c>
      <c r="AV6" s="9"/>
      <c r="AW6" s="9"/>
      <c r="AX6" s="9"/>
      <c r="AY6" s="9"/>
      <c r="AZ6" s="9"/>
      <c r="BA6" s="9"/>
      <c r="BB6" s="9"/>
      <c r="BC6" s="11">
        <v>5</v>
      </c>
      <c r="BD6" s="9"/>
      <c r="BE6" s="11">
        <v>1</v>
      </c>
      <c r="BF6" s="11">
        <v>26</v>
      </c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13"/>
    </row>
    <row r="7" spans="1:105" s="8" customFormat="1" ht="21.95" customHeight="1" x14ac:dyDescent="0.2">
      <c r="A7" s="63" t="s">
        <v>156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2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13"/>
    </row>
    <row r="8" spans="1:105" s="8" customFormat="1" ht="11.1" customHeight="1" x14ac:dyDescent="0.2">
      <c r="A8" s="63" t="s">
        <v>157</v>
      </c>
      <c r="B8" s="9"/>
      <c r="C8" s="11">
        <v>718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2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13"/>
    </row>
    <row r="9" spans="1:105" s="8" customFormat="1" ht="11.1" customHeight="1" x14ac:dyDescent="0.2">
      <c r="A9" s="63" t="s">
        <v>158</v>
      </c>
      <c r="B9" s="11">
        <v>603</v>
      </c>
      <c r="C9" s="9"/>
      <c r="D9" s="9"/>
      <c r="E9" s="11">
        <v>830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2"/>
      <c r="T9" s="9"/>
      <c r="U9" s="9"/>
      <c r="V9" s="11">
        <v>676</v>
      </c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13"/>
    </row>
    <row r="10" spans="1:105" s="8" customFormat="1" ht="11.1" customHeight="1" x14ac:dyDescent="0.2">
      <c r="A10" s="63" t="s">
        <v>159</v>
      </c>
      <c r="B10" s="10">
        <v>1239</v>
      </c>
      <c r="C10" s="9"/>
      <c r="D10" s="9"/>
      <c r="E10" s="11">
        <v>499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2"/>
      <c r="T10" s="9"/>
      <c r="U10" s="9"/>
      <c r="V10" s="11">
        <v>134</v>
      </c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13"/>
    </row>
    <row r="11" spans="1:105" s="8" customFormat="1" ht="11.1" customHeight="1" x14ac:dyDescent="0.2">
      <c r="A11" s="63" t="s">
        <v>160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12"/>
      <c r="T11" s="9"/>
      <c r="U11" s="9"/>
      <c r="V11" s="9"/>
      <c r="W11" s="9"/>
      <c r="X11" s="9"/>
      <c r="Y11" s="9"/>
      <c r="Z11" s="9"/>
      <c r="AA11" s="11">
        <v>230</v>
      </c>
      <c r="AB11" s="9"/>
      <c r="AC11" s="9"/>
      <c r="AD11" s="11">
        <v>542</v>
      </c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13"/>
    </row>
    <row r="12" spans="1:105" s="8" customFormat="1" ht="11.1" customHeight="1" x14ac:dyDescent="0.2">
      <c r="A12" s="63" t="s">
        <v>161</v>
      </c>
      <c r="B12" s="9"/>
      <c r="C12" s="9"/>
      <c r="D12" s="9"/>
      <c r="E12" s="9"/>
      <c r="F12" s="9"/>
      <c r="G12" s="9"/>
      <c r="H12" s="9"/>
      <c r="I12" s="9"/>
      <c r="J12" s="9"/>
      <c r="K12" s="11">
        <v>999</v>
      </c>
      <c r="L12" s="9"/>
      <c r="M12" s="9"/>
      <c r="N12" s="9"/>
      <c r="O12" s="9"/>
      <c r="P12" s="9"/>
      <c r="Q12" s="9"/>
      <c r="R12" s="9"/>
      <c r="S12" s="12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11">
        <v>113</v>
      </c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13"/>
    </row>
    <row r="13" spans="1:105" s="8" customFormat="1" ht="11.1" customHeight="1" x14ac:dyDescent="0.2">
      <c r="A13" s="63" t="s">
        <v>162</v>
      </c>
      <c r="B13" s="9"/>
      <c r="C13" s="9"/>
      <c r="D13" s="9"/>
      <c r="E13" s="11">
        <v>902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2"/>
      <c r="T13" s="9"/>
      <c r="U13" s="9"/>
      <c r="V13" s="9"/>
      <c r="W13" s="9"/>
      <c r="X13" s="11">
        <v>169</v>
      </c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13"/>
    </row>
    <row r="14" spans="1:105" s="8" customFormat="1" ht="11.1" customHeight="1" x14ac:dyDescent="0.2">
      <c r="A14" s="63" t="s">
        <v>163</v>
      </c>
      <c r="B14" s="9"/>
      <c r="C14" s="9"/>
      <c r="D14" s="9"/>
      <c r="E14" s="9"/>
      <c r="F14" s="9"/>
      <c r="G14" s="9"/>
      <c r="H14" s="9"/>
      <c r="I14" s="11">
        <v>24</v>
      </c>
      <c r="J14" s="9"/>
      <c r="K14" s="9"/>
      <c r="L14" s="9"/>
      <c r="M14" s="9"/>
      <c r="N14" s="9"/>
      <c r="O14" s="9"/>
      <c r="P14" s="9"/>
      <c r="Q14" s="9"/>
      <c r="R14" s="9"/>
      <c r="S14" s="12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13"/>
    </row>
    <row r="15" spans="1:105" s="8" customFormat="1" ht="11.1" customHeight="1" x14ac:dyDescent="0.2">
      <c r="A15" s="63" t="s">
        <v>164</v>
      </c>
      <c r="B15" s="9"/>
      <c r="C15" s="9"/>
      <c r="D15" s="9"/>
      <c r="E15" s="10">
        <v>1498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12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13"/>
    </row>
    <row r="16" spans="1:105" s="8" customFormat="1" ht="11.1" customHeight="1" x14ac:dyDescent="0.2">
      <c r="A16" s="63" t="s">
        <v>165</v>
      </c>
      <c r="B16" s="9"/>
      <c r="C16" s="9"/>
      <c r="D16" s="9"/>
      <c r="E16" s="10">
        <v>2114</v>
      </c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12"/>
      <c r="T16" s="9"/>
      <c r="U16" s="9"/>
      <c r="V16" s="9"/>
      <c r="W16" s="9"/>
      <c r="X16" s="10">
        <v>1084</v>
      </c>
      <c r="Y16" s="9"/>
      <c r="Z16" s="9"/>
      <c r="AA16" s="11">
        <v>220</v>
      </c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11">
        <v>28</v>
      </c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13"/>
    </row>
    <row r="17" spans="1:104" s="8" customFormat="1" ht="11.1" customHeight="1" x14ac:dyDescent="0.2">
      <c r="A17" s="63" t="s">
        <v>166</v>
      </c>
      <c r="B17" s="9"/>
      <c r="C17" s="9"/>
      <c r="D17" s="9"/>
      <c r="E17" s="11">
        <v>908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2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13"/>
    </row>
    <row r="18" spans="1:104" s="8" customFormat="1" ht="11.1" customHeight="1" x14ac:dyDescent="0.2">
      <c r="A18" s="63" t="s">
        <v>167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10">
        <v>7925</v>
      </c>
      <c r="M18" s="9"/>
      <c r="N18" s="9"/>
      <c r="O18" s="9"/>
      <c r="P18" s="9"/>
      <c r="Q18" s="9"/>
      <c r="R18" s="9"/>
      <c r="S18" s="12"/>
      <c r="T18" s="9"/>
      <c r="U18" s="9"/>
      <c r="V18" s="9"/>
      <c r="W18" s="10">
        <v>1235</v>
      </c>
      <c r="X18" s="9"/>
      <c r="Y18" s="9"/>
      <c r="Z18" s="9"/>
      <c r="AA18" s="10">
        <v>1302</v>
      </c>
      <c r="AB18" s="9"/>
      <c r="AC18" s="11">
        <v>422</v>
      </c>
      <c r="AD18" s="10">
        <v>1598</v>
      </c>
      <c r="AE18" s="10">
        <v>1061</v>
      </c>
      <c r="AF18" s="9"/>
      <c r="AG18" s="11">
        <v>406</v>
      </c>
      <c r="AH18" s="11">
        <v>299</v>
      </c>
      <c r="AI18" s="9"/>
      <c r="AJ18" s="9"/>
      <c r="AK18" s="11">
        <v>282</v>
      </c>
      <c r="AL18" s="11">
        <v>923</v>
      </c>
      <c r="AM18" s="11">
        <v>829</v>
      </c>
      <c r="AN18" s="9"/>
      <c r="AO18" s="11">
        <v>440</v>
      </c>
      <c r="AP18" s="11">
        <v>244</v>
      </c>
      <c r="AQ18" s="11">
        <v>542</v>
      </c>
      <c r="AR18" s="9"/>
      <c r="AS18" s="11">
        <v>290</v>
      </c>
      <c r="AT18" s="11">
        <v>523</v>
      </c>
      <c r="AU18" s="9"/>
      <c r="AV18" s="9"/>
      <c r="AW18" s="11">
        <v>292</v>
      </c>
      <c r="AX18" s="9"/>
      <c r="AY18" s="9"/>
      <c r="AZ18" s="11">
        <v>534</v>
      </c>
      <c r="BA18" s="9"/>
      <c r="BB18" s="11">
        <v>740</v>
      </c>
      <c r="BC18" s="10">
        <v>1095</v>
      </c>
      <c r="BD18" s="11">
        <v>18</v>
      </c>
      <c r="BE18" s="11">
        <v>502</v>
      </c>
      <c r="BF18" s="11">
        <v>360</v>
      </c>
      <c r="BG18" s="11">
        <v>342</v>
      </c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13"/>
    </row>
    <row r="19" spans="1:104" s="8" customFormat="1" ht="11.1" customHeight="1" x14ac:dyDescent="0.2">
      <c r="A19" s="63" t="s">
        <v>168</v>
      </c>
      <c r="B19" s="10">
        <v>3045</v>
      </c>
      <c r="C19" s="10">
        <v>1775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0">
        <v>1802</v>
      </c>
      <c r="S19" s="12"/>
      <c r="T19" s="9"/>
      <c r="U19" s="9"/>
      <c r="V19" s="10">
        <v>1953</v>
      </c>
      <c r="W19" s="9"/>
      <c r="X19" s="9"/>
      <c r="Y19" s="9"/>
      <c r="Z19" s="9"/>
      <c r="AA19" s="11">
        <v>709</v>
      </c>
      <c r="AB19" s="9"/>
      <c r="AC19" s="9"/>
      <c r="AD19" s="11">
        <v>872</v>
      </c>
      <c r="AE19" s="10">
        <v>1065</v>
      </c>
      <c r="AF19" s="9"/>
      <c r="AG19" s="11">
        <v>243</v>
      </c>
      <c r="AH19" s="9"/>
      <c r="AI19" s="9"/>
      <c r="AJ19" s="9"/>
      <c r="AK19" s="9"/>
      <c r="AL19" s="9"/>
      <c r="AM19" s="9"/>
      <c r="AN19" s="9"/>
      <c r="AO19" s="9"/>
      <c r="AP19" s="9"/>
      <c r="AQ19" s="11">
        <v>137</v>
      </c>
      <c r="AR19" s="9"/>
      <c r="AS19" s="10">
        <v>1111</v>
      </c>
      <c r="AT19" s="11">
        <v>581</v>
      </c>
      <c r="AU19" s="11">
        <v>179</v>
      </c>
      <c r="AV19" s="11">
        <v>772</v>
      </c>
      <c r="AW19" s="9"/>
      <c r="AX19" s="9"/>
      <c r="AY19" s="9"/>
      <c r="AZ19" s="11">
        <v>815</v>
      </c>
      <c r="BA19" s="9"/>
      <c r="BB19" s="11">
        <v>600</v>
      </c>
      <c r="BC19" s="11">
        <v>927</v>
      </c>
      <c r="BD19" s="9"/>
      <c r="BE19" s="9"/>
      <c r="BF19" s="9"/>
      <c r="BG19" s="11">
        <v>22</v>
      </c>
      <c r="BH19" s="9"/>
      <c r="BI19" s="11">
        <v>491</v>
      </c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13"/>
    </row>
    <row r="20" spans="1:104" s="8" customFormat="1" ht="11.1" customHeight="1" x14ac:dyDescent="0.2">
      <c r="A20" s="63" t="s">
        <v>169</v>
      </c>
      <c r="B20" s="9"/>
      <c r="C20" s="10">
        <v>4207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12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13"/>
    </row>
    <row r="21" spans="1:104" s="8" customFormat="1" ht="11.1" customHeight="1" x14ac:dyDescent="0.2">
      <c r="A21" s="63" t="s">
        <v>170</v>
      </c>
      <c r="B21" s="11">
        <v>557</v>
      </c>
      <c r="C21" s="9"/>
      <c r="D21" s="9"/>
      <c r="E21" s="9"/>
      <c r="F21" s="10">
        <v>4914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1">
        <v>237</v>
      </c>
      <c r="S21" s="14">
        <v>138</v>
      </c>
      <c r="T21" s="9"/>
      <c r="U21" s="9"/>
      <c r="V21" s="11">
        <v>27</v>
      </c>
      <c r="W21" s="9"/>
      <c r="X21" s="9"/>
      <c r="Y21" s="9"/>
      <c r="Z21" s="9"/>
      <c r="AA21" s="9"/>
      <c r="AB21" s="9"/>
      <c r="AC21" s="9"/>
      <c r="AD21" s="11">
        <v>763</v>
      </c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11">
        <v>130</v>
      </c>
      <c r="BP21" s="11">
        <v>942</v>
      </c>
      <c r="BQ21" s="9"/>
      <c r="BR21" s="11">
        <v>230</v>
      </c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13"/>
    </row>
    <row r="22" spans="1:104" s="8" customFormat="1" ht="11.1" customHeight="1" x14ac:dyDescent="0.2">
      <c r="A22" s="63" t="s">
        <v>171</v>
      </c>
      <c r="B22" s="10">
        <v>1914</v>
      </c>
      <c r="C22" s="10">
        <v>1759</v>
      </c>
      <c r="D22" s="9"/>
      <c r="E22" s="10">
        <v>1037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0">
        <v>3868</v>
      </c>
      <c r="S22" s="12"/>
      <c r="T22" s="9"/>
      <c r="U22" s="9"/>
      <c r="V22" s="10">
        <v>1925</v>
      </c>
      <c r="W22" s="9"/>
      <c r="X22" s="11">
        <v>726</v>
      </c>
      <c r="Y22" s="9"/>
      <c r="Z22" s="9"/>
      <c r="AA22" s="10">
        <v>1030</v>
      </c>
      <c r="AB22" s="9"/>
      <c r="AC22" s="9"/>
      <c r="AD22" s="10">
        <v>1298</v>
      </c>
      <c r="AE22" s="11">
        <v>935</v>
      </c>
      <c r="AF22" s="9"/>
      <c r="AG22" s="10">
        <v>1031</v>
      </c>
      <c r="AH22" s="9"/>
      <c r="AI22" s="11">
        <v>77</v>
      </c>
      <c r="AJ22" s="11">
        <v>273</v>
      </c>
      <c r="AK22" s="11">
        <v>52</v>
      </c>
      <c r="AL22" s="11">
        <v>177</v>
      </c>
      <c r="AM22" s="11">
        <v>321</v>
      </c>
      <c r="AN22" s="9"/>
      <c r="AO22" s="11">
        <v>181</v>
      </c>
      <c r="AP22" s="11">
        <v>154</v>
      </c>
      <c r="AQ22" s="11">
        <v>534</v>
      </c>
      <c r="AR22" s="11">
        <v>240</v>
      </c>
      <c r="AS22" s="11">
        <v>389</v>
      </c>
      <c r="AT22" s="11">
        <v>691</v>
      </c>
      <c r="AU22" s="11">
        <v>566</v>
      </c>
      <c r="AV22" s="10">
        <v>1925</v>
      </c>
      <c r="AW22" s="11">
        <v>385</v>
      </c>
      <c r="AX22" s="11">
        <v>405</v>
      </c>
      <c r="AY22" s="11">
        <v>323</v>
      </c>
      <c r="AZ22" s="11">
        <v>700</v>
      </c>
      <c r="BA22" s="11">
        <v>385</v>
      </c>
      <c r="BB22" s="11">
        <v>683</v>
      </c>
      <c r="BC22" s="11">
        <v>718</v>
      </c>
      <c r="BD22" s="11">
        <v>348</v>
      </c>
      <c r="BE22" s="11">
        <v>176</v>
      </c>
      <c r="BF22" s="9"/>
      <c r="BG22" s="11">
        <v>368</v>
      </c>
      <c r="BH22" s="9"/>
      <c r="BI22" s="11">
        <v>420</v>
      </c>
      <c r="BJ22" s="11">
        <v>11</v>
      </c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13"/>
    </row>
    <row r="23" spans="1:104" s="8" customFormat="1" ht="11.1" customHeight="1" x14ac:dyDescent="0.2">
      <c r="A23" s="63" t="s">
        <v>172</v>
      </c>
      <c r="B23" s="10">
        <v>1120</v>
      </c>
      <c r="C23" s="9"/>
      <c r="D23" s="9"/>
      <c r="E23" s="11">
        <v>924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1">
        <v>11</v>
      </c>
      <c r="R23" s="10">
        <v>1365</v>
      </c>
      <c r="S23" s="12"/>
      <c r="T23" s="9"/>
      <c r="U23" s="9"/>
      <c r="V23" s="11">
        <v>519</v>
      </c>
      <c r="W23" s="9"/>
      <c r="X23" s="9"/>
      <c r="Y23" s="9"/>
      <c r="Z23" s="9"/>
      <c r="AA23" s="9"/>
      <c r="AB23" s="9"/>
      <c r="AC23" s="9"/>
      <c r="AD23" s="9"/>
      <c r="AE23" s="11">
        <v>168</v>
      </c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13"/>
    </row>
    <row r="24" spans="1:104" s="8" customFormat="1" ht="11.1" customHeight="1" x14ac:dyDescent="0.2">
      <c r="A24" s="63" t="s">
        <v>173</v>
      </c>
      <c r="B24" s="9"/>
      <c r="C24" s="10">
        <v>1115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12"/>
      <c r="T24" s="10">
        <v>1212</v>
      </c>
      <c r="U24" s="9"/>
      <c r="V24" s="9"/>
      <c r="W24" s="10">
        <v>1270</v>
      </c>
      <c r="X24" s="9"/>
      <c r="Y24" s="9"/>
      <c r="Z24" s="9"/>
      <c r="AA24" s="9"/>
      <c r="AB24" s="9"/>
      <c r="AC24" s="9"/>
      <c r="AD24" s="11">
        <v>199</v>
      </c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13"/>
    </row>
    <row r="25" spans="1:104" s="8" customFormat="1" ht="11.1" customHeight="1" x14ac:dyDescent="0.2">
      <c r="A25" s="63" t="s">
        <v>174</v>
      </c>
      <c r="B25" s="11">
        <v>782</v>
      </c>
      <c r="C25" s="9"/>
      <c r="D25" s="9"/>
      <c r="E25" s="11">
        <v>438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12"/>
      <c r="T25" s="9"/>
      <c r="U25" s="9"/>
      <c r="V25" s="9"/>
      <c r="W25" s="9"/>
      <c r="X25" s="9"/>
      <c r="Y25" s="9"/>
      <c r="Z25" s="9"/>
      <c r="AA25" s="11">
        <v>391</v>
      </c>
      <c r="AB25" s="9"/>
      <c r="AC25" s="9"/>
      <c r="AD25" s="11">
        <v>138</v>
      </c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13"/>
    </row>
    <row r="26" spans="1:104" s="8" customFormat="1" ht="11.1" customHeight="1" x14ac:dyDescent="0.2">
      <c r="A26" s="63" t="s">
        <v>175</v>
      </c>
      <c r="B26" s="11">
        <v>165</v>
      </c>
      <c r="C26" s="9"/>
      <c r="D26" s="9"/>
      <c r="E26" s="11">
        <v>146</v>
      </c>
      <c r="F26" s="9"/>
      <c r="G26" s="9"/>
      <c r="H26" s="9"/>
      <c r="I26" s="10">
        <v>9006</v>
      </c>
      <c r="J26" s="10">
        <v>4885</v>
      </c>
      <c r="K26" s="9"/>
      <c r="L26" s="9"/>
      <c r="M26" s="9"/>
      <c r="N26" s="9"/>
      <c r="O26" s="9"/>
      <c r="P26" s="9"/>
      <c r="Q26" s="9"/>
      <c r="R26" s="9"/>
      <c r="S26" s="12"/>
      <c r="T26" s="9"/>
      <c r="U26" s="9"/>
      <c r="V26" s="11">
        <v>272</v>
      </c>
      <c r="W26" s="9"/>
      <c r="X26" s="9"/>
      <c r="Y26" s="9"/>
      <c r="Z26" s="9"/>
      <c r="AA26" s="9"/>
      <c r="AB26" s="9"/>
      <c r="AC26" s="9"/>
      <c r="AD26" s="10">
        <v>2202</v>
      </c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11">
        <v>647</v>
      </c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13"/>
    </row>
    <row r="27" spans="1:104" s="8" customFormat="1" ht="21.95" customHeight="1" x14ac:dyDescent="0.2">
      <c r="A27" s="63" t="s">
        <v>176</v>
      </c>
      <c r="B27" s="10">
        <v>1388</v>
      </c>
      <c r="C27" s="9"/>
      <c r="D27" s="9"/>
      <c r="E27" s="10">
        <v>1285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1">
        <v>50</v>
      </c>
      <c r="R27" s="9"/>
      <c r="S27" s="12"/>
      <c r="T27" s="9"/>
      <c r="U27" s="9"/>
      <c r="V27" s="11">
        <v>545</v>
      </c>
      <c r="W27" s="9"/>
      <c r="X27" s="11">
        <v>892</v>
      </c>
      <c r="Y27" s="9"/>
      <c r="Z27" s="9"/>
      <c r="AA27" s="9"/>
      <c r="AB27" s="9"/>
      <c r="AC27" s="9"/>
      <c r="AD27" s="11">
        <v>742</v>
      </c>
      <c r="AE27" s="11">
        <v>149</v>
      </c>
      <c r="AF27" s="9"/>
      <c r="AG27" s="9"/>
      <c r="AH27" s="11">
        <v>17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11">
        <v>84</v>
      </c>
      <c r="AU27" s="9"/>
      <c r="AV27" s="9"/>
      <c r="AW27" s="11">
        <v>4</v>
      </c>
      <c r="AX27" s="9"/>
      <c r="AY27" s="9"/>
      <c r="AZ27" s="9"/>
      <c r="BA27" s="9"/>
      <c r="BB27" s="11">
        <v>60</v>
      </c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13"/>
    </row>
    <row r="28" spans="1:104" s="8" customFormat="1" ht="11.1" customHeight="1" x14ac:dyDescent="0.2">
      <c r="A28" s="63" t="s">
        <v>177</v>
      </c>
      <c r="B28" s="10">
        <v>5972</v>
      </c>
      <c r="C28" s="9"/>
      <c r="D28" s="9"/>
      <c r="E28" s="11">
        <v>761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1">
        <v>14</v>
      </c>
      <c r="R28" s="9"/>
      <c r="S28" s="12"/>
      <c r="T28" s="9"/>
      <c r="U28" s="9"/>
      <c r="V28" s="11">
        <v>880</v>
      </c>
      <c r="W28" s="9"/>
      <c r="X28" s="9"/>
      <c r="Y28" s="9"/>
      <c r="Z28" s="9"/>
      <c r="AA28" s="10">
        <v>1000</v>
      </c>
      <c r="AB28" s="9"/>
      <c r="AC28" s="11">
        <v>181</v>
      </c>
      <c r="AD28" s="11">
        <v>845</v>
      </c>
      <c r="AE28" s="11">
        <v>811</v>
      </c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11">
        <v>664</v>
      </c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13"/>
    </row>
    <row r="29" spans="1:104" s="8" customFormat="1" ht="11.1" customHeight="1" x14ac:dyDescent="0.2">
      <c r="A29" s="63" t="s">
        <v>178</v>
      </c>
      <c r="B29" s="9"/>
      <c r="C29" s="9"/>
      <c r="D29" s="9"/>
      <c r="E29" s="11">
        <v>779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15">
        <v>3704</v>
      </c>
      <c r="T29" s="9"/>
      <c r="U29" s="9"/>
      <c r="V29" s="9"/>
      <c r="W29" s="9"/>
      <c r="X29" s="10">
        <v>1027</v>
      </c>
      <c r="Y29" s="9"/>
      <c r="Z29" s="10">
        <v>1517</v>
      </c>
      <c r="AA29" s="9"/>
      <c r="AB29" s="9"/>
      <c r="AC29" s="11">
        <v>411</v>
      </c>
      <c r="AD29" s="10">
        <v>1569</v>
      </c>
      <c r="AE29" s="11">
        <v>582</v>
      </c>
      <c r="AF29" s="9"/>
      <c r="AG29" s="11">
        <v>426</v>
      </c>
      <c r="AH29" s="11">
        <v>5</v>
      </c>
      <c r="AI29" s="11">
        <v>89</v>
      </c>
      <c r="AJ29" s="11">
        <v>82</v>
      </c>
      <c r="AK29" s="11">
        <v>285</v>
      </c>
      <c r="AL29" s="10">
        <v>1000</v>
      </c>
      <c r="AM29" s="11">
        <v>554</v>
      </c>
      <c r="AN29" s="9"/>
      <c r="AO29" s="11">
        <v>592</v>
      </c>
      <c r="AP29" s="11">
        <v>32</v>
      </c>
      <c r="AQ29" s="11">
        <v>429</v>
      </c>
      <c r="AR29" s="11">
        <v>296</v>
      </c>
      <c r="AS29" s="11">
        <v>603</v>
      </c>
      <c r="AT29" s="11">
        <v>196</v>
      </c>
      <c r="AU29" s="11">
        <v>189</v>
      </c>
      <c r="AV29" s="11">
        <v>787</v>
      </c>
      <c r="AW29" s="11">
        <v>322</v>
      </c>
      <c r="AX29" s="11">
        <v>236</v>
      </c>
      <c r="AY29" s="11">
        <v>483</v>
      </c>
      <c r="AZ29" s="11">
        <v>79</v>
      </c>
      <c r="BA29" s="11">
        <v>39</v>
      </c>
      <c r="BB29" s="10">
        <v>1171</v>
      </c>
      <c r="BC29" s="11">
        <v>747</v>
      </c>
      <c r="BD29" s="11">
        <v>218</v>
      </c>
      <c r="BE29" s="11">
        <v>576</v>
      </c>
      <c r="BF29" s="11">
        <v>9</v>
      </c>
      <c r="BG29" s="11">
        <v>293</v>
      </c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13"/>
    </row>
    <row r="30" spans="1:104" s="8" customFormat="1" ht="11.1" customHeight="1" x14ac:dyDescent="0.2">
      <c r="A30" s="63" t="s">
        <v>179</v>
      </c>
      <c r="B30" s="11">
        <v>759</v>
      </c>
      <c r="C30" s="10">
        <v>3707</v>
      </c>
      <c r="D30" s="9"/>
      <c r="E30" s="11">
        <v>850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2"/>
      <c r="T30" s="9"/>
      <c r="U30" s="9"/>
      <c r="V30" s="11">
        <v>831</v>
      </c>
      <c r="W30" s="9"/>
      <c r="X30" s="11">
        <v>304</v>
      </c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13"/>
    </row>
    <row r="31" spans="1:104" s="8" customFormat="1" ht="11.1" customHeight="1" x14ac:dyDescent="0.2">
      <c r="A31" s="63" t="s">
        <v>180</v>
      </c>
      <c r="B31" s="9"/>
      <c r="C31" s="9"/>
      <c r="D31" s="9"/>
      <c r="E31" s="9"/>
      <c r="F31" s="9"/>
      <c r="G31" s="9"/>
      <c r="H31" s="9"/>
      <c r="I31" s="11">
        <v>266</v>
      </c>
      <c r="J31" s="11">
        <v>262</v>
      </c>
      <c r="K31" s="9"/>
      <c r="L31" s="9"/>
      <c r="M31" s="9"/>
      <c r="N31" s="9"/>
      <c r="O31" s="9"/>
      <c r="P31" s="9"/>
      <c r="Q31" s="9"/>
      <c r="R31" s="9"/>
      <c r="S31" s="12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13"/>
    </row>
    <row r="32" spans="1:104" s="8" customFormat="1" ht="11.1" customHeight="1" x14ac:dyDescent="0.2">
      <c r="A32" s="63" t="s">
        <v>181</v>
      </c>
      <c r="B32" s="11">
        <v>764</v>
      </c>
      <c r="C32" s="9"/>
      <c r="D32" s="9"/>
      <c r="E32" s="11">
        <v>704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12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13"/>
    </row>
    <row r="33" spans="1:105" s="8" customFormat="1" ht="11.1" customHeight="1" x14ac:dyDescent="0.2">
      <c r="A33" s="63" t="s">
        <v>182</v>
      </c>
      <c r="B33" s="10">
        <v>3167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>
        <v>2216</v>
      </c>
      <c r="S33" s="12"/>
      <c r="T33" s="9"/>
      <c r="U33" s="9"/>
      <c r="V33" s="10">
        <v>1522</v>
      </c>
      <c r="W33" s="9"/>
      <c r="X33" s="9"/>
      <c r="Y33" s="9"/>
      <c r="Z33" s="9"/>
      <c r="AA33" s="11">
        <v>111</v>
      </c>
      <c r="AB33" s="9"/>
      <c r="AC33" s="9"/>
      <c r="AD33" s="11">
        <v>592</v>
      </c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13"/>
    </row>
    <row r="34" spans="1:105" s="8" customFormat="1" ht="11.1" customHeight="1" x14ac:dyDescent="0.2">
      <c r="A34" s="63" t="s">
        <v>183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>
        <v>2702</v>
      </c>
      <c r="S34" s="12"/>
      <c r="T34" s="9"/>
      <c r="U34" s="9"/>
      <c r="V34" s="10">
        <v>2387</v>
      </c>
      <c r="W34" s="9"/>
      <c r="X34" s="9"/>
      <c r="Y34" s="9"/>
      <c r="Z34" s="9"/>
      <c r="AA34" s="10">
        <v>1443</v>
      </c>
      <c r="AB34" s="9"/>
      <c r="AC34" s="11">
        <v>590</v>
      </c>
      <c r="AD34" s="10">
        <v>1616</v>
      </c>
      <c r="AE34" s="10">
        <v>1030</v>
      </c>
      <c r="AF34" s="9"/>
      <c r="AG34" s="10">
        <v>1939</v>
      </c>
      <c r="AH34" s="11">
        <v>624</v>
      </c>
      <c r="AI34" s="11">
        <v>845</v>
      </c>
      <c r="AJ34" s="11">
        <v>644</v>
      </c>
      <c r="AK34" s="11">
        <v>485</v>
      </c>
      <c r="AL34" s="10">
        <v>2162</v>
      </c>
      <c r="AM34" s="10">
        <v>1547</v>
      </c>
      <c r="AN34" s="11">
        <v>356</v>
      </c>
      <c r="AO34" s="11">
        <v>930</v>
      </c>
      <c r="AP34" s="11">
        <v>435</v>
      </c>
      <c r="AQ34" s="11">
        <v>732</v>
      </c>
      <c r="AR34" s="11">
        <v>396</v>
      </c>
      <c r="AS34" s="11">
        <v>748</v>
      </c>
      <c r="AT34" s="11">
        <v>926</v>
      </c>
      <c r="AU34" s="10">
        <v>1111</v>
      </c>
      <c r="AV34" s="10">
        <v>1819</v>
      </c>
      <c r="AW34" s="11">
        <v>786</v>
      </c>
      <c r="AX34" s="11">
        <v>885</v>
      </c>
      <c r="AY34" s="11">
        <v>763</v>
      </c>
      <c r="AZ34" s="10">
        <v>1013</v>
      </c>
      <c r="BA34" s="11">
        <v>563</v>
      </c>
      <c r="BB34" s="10">
        <v>2154</v>
      </c>
      <c r="BC34" s="10">
        <v>1473</v>
      </c>
      <c r="BD34" s="11">
        <v>631</v>
      </c>
      <c r="BE34" s="11">
        <v>628</v>
      </c>
      <c r="BF34" s="11">
        <v>783</v>
      </c>
      <c r="BG34" s="11">
        <v>726</v>
      </c>
      <c r="BH34" s="9"/>
      <c r="BI34" s="10">
        <v>1050</v>
      </c>
      <c r="BJ34" s="11">
        <v>297</v>
      </c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13"/>
    </row>
    <row r="35" spans="1:105" s="8" customFormat="1" ht="11.1" customHeight="1" x14ac:dyDescent="0.2">
      <c r="A35" s="63" t="s">
        <v>184</v>
      </c>
      <c r="B35" s="9"/>
      <c r="C35" s="11">
        <v>764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1">
        <v>12</v>
      </c>
      <c r="R35" s="9"/>
      <c r="S35" s="12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13"/>
    </row>
    <row r="36" spans="1:105" s="8" customFormat="1" ht="11.1" customHeight="1" x14ac:dyDescent="0.2">
      <c r="A36" s="63" t="s">
        <v>185</v>
      </c>
      <c r="B36" s="10">
        <v>1628</v>
      </c>
      <c r="C36" s="9"/>
      <c r="D36" s="9"/>
      <c r="E36" s="10">
        <v>1924</v>
      </c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0">
        <v>16975</v>
      </c>
      <c r="R36" s="11">
        <v>109</v>
      </c>
      <c r="S36" s="12"/>
      <c r="T36" s="9"/>
      <c r="U36" s="9"/>
      <c r="V36" s="10">
        <v>1505</v>
      </c>
      <c r="W36" s="9"/>
      <c r="X36" s="9"/>
      <c r="Y36" s="9"/>
      <c r="Z36" s="9"/>
      <c r="AA36" s="9"/>
      <c r="AB36" s="9"/>
      <c r="AC36" s="11">
        <v>163</v>
      </c>
      <c r="AD36" s="10">
        <v>1852</v>
      </c>
      <c r="AE36" s="11">
        <v>737</v>
      </c>
      <c r="AF36" s="9"/>
      <c r="AG36" s="11">
        <v>148</v>
      </c>
      <c r="AH36" s="9"/>
      <c r="AI36" s="9"/>
      <c r="AJ36" s="9"/>
      <c r="AK36" s="9"/>
      <c r="AL36" s="9"/>
      <c r="AM36" s="11">
        <v>292</v>
      </c>
      <c r="AN36" s="9"/>
      <c r="AO36" s="9"/>
      <c r="AP36" s="9"/>
      <c r="AQ36" s="11">
        <v>68</v>
      </c>
      <c r="AR36" s="11">
        <v>86</v>
      </c>
      <c r="AS36" s="11">
        <v>27</v>
      </c>
      <c r="AT36" s="11">
        <v>249</v>
      </c>
      <c r="AU36" s="11">
        <v>146</v>
      </c>
      <c r="AV36" s="10">
        <v>1006</v>
      </c>
      <c r="AW36" s="11">
        <v>172</v>
      </c>
      <c r="AX36" s="9"/>
      <c r="AY36" s="9"/>
      <c r="AZ36" s="9"/>
      <c r="BA36" s="9"/>
      <c r="BB36" s="11">
        <v>229</v>
      </c>
      <c r="BC36" s="11">
        <v>368</v>
      </c>
      <c r="BD36" s="11">
        <v>176</v>
      </c>
      <c r="BE36" s="9"/>
      <c r="BF36" s="9"/>
      <c r="BG36" s="11">
        <v>61</v>
      </c>
      <c r="BH36" s="9"/>
      <c r="BI36" s="11">
        <v>105</v>
      </c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13"/>
    </row>
    <row r="37" spans="1:105" s="8" customFormat="1" ht="11.1" customHeight="1" x14ac:dyDescent="0.2">
      <c r="A37" s="63" t="s">
        <v>186</v>
      </c>
      <c r="B37" s="10">
        <v>1255</v>
      </c>
      <c r="C37" s="10">
        <v>3016</v>
      </c>
      <c r="D37" s="9"/>
      <c r="E37" s="11">
        <v>15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1">
        <v>84</v>
      </c>
      <c r="R37" s="9"/>
      <c r="S37" s="12"/>
      <c r="T37" s="9"/>
      <c r="U37" s="9"/>
      <c r="V37" s="11">
        <v>730</v>
      </c>
      <c r="W37" s="9"/>
      <c r="X37" s="9"/>
      <c r="Y37" s="9"/>
      <c r="Z37" s="9"/>
      <c r="AA37" s="11">
        <v>375</v>
      </c>
      <c r="AB37" s="9"/>
      <c r="AC37" s="11">
        <v>130</v>
      </c>
      <c r="AD37" s="11">
        <v>805</v>
      </c>
      <c r="AE37" s="11">
        <v>396</v>
      </c>
      <c r="AF37" s="9"/>
      <c r="AG37" s="9"/>
      <c r="AH37" s="9"/>
      <c r="AI37" s="9"/>
      <c r="AJ37" s="9"/>
      <c r="AK37" s="9"/>
      <c r="AL37" s="9"/>
      <c r="AM37" s="11">
        <v>182</v>
      </c>
      <c r="AN37" s="9"/>
      <c r="AO37" s="9"/>
      <c r="AP37" s="9"/>
      <c r="AQ37" s="11">
        <v>95</v>
      </c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11">
        <v>34</v>
      </c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13"/>
    </row>
    <row r="38" spans="1:105" s="8" customFormat="1" ht="11.1" customHeight="1" x14ac:dyDescent="0.2">
      <c r="A38" s="63" t="s">
        <v>187</v>
      </c>
      <c r="B38" s="10">
        <v>2220</v>
      </c>
      <c r="C38" s="10">
        <v>2688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1">
        <v>3</v>
      </c>
      <c r="R38" s="10">
        <v>3323</v>
      </c>
      <c r="S38" s="12"/>
      <c r="T38" s="9"/>
      <c r="U38" s="9"/>
      <c r="V38" s="10">
        <v>2816</v>
      </c>
      <c r="W38" s="9"/>
      <c r="X38" s="9"/>
      <c r="Y38" s="9"/>
      <c r="Z38" s="9"/>
      <c r="AA38" s="10">
        <v>1214</v>
      </c>
      <c r="AB38" s="9"/>
      <c r="AC38" s="11">
        <v>433</v>
      </c>
      <c r="AD38" s="10">
        <v>3027</v>
      </c>
      <c r="AE38" s="10">
        <v>1452</v>
      </c>
      <c r="AF38" s="9"/>
      <c r="AG38" s="10">
        <v>1536</v>
      </c>
      <c r="AH38" s="11">
        <v>428</v>
      </c>
      <c r="AI38" s="11">
        <v>496</v>
      </c>
      <c r="AJ38" s="11">
        <v>531</v>
      </c>
      <c r="AK38" s="11">
        <v>435</v>
      </c>
      <c r="AL38" s="10">
        <v>1791</v>
      </c>
      <c r="AM38" s="11">
        <v>789</v>
      </c>
      <c r="AN38" s="11">
        <v>215</v>
      </c>
      <c r="AO38" s="11">
        <v>892</v>
      </c>
      <c r="AP38" s="11">
        <v>333</v>
      </c>
      <c r="AQ38" s="10">
        <v>1165</v>
      </c>
      <c r="AR38" s="11">
        <v>472</v>
      </c>
      <c r="AS38" s="11">
        <v>874</v>
      </c>
      <c r="AT38" s="11">
        <v>853</v>
      </c>
      <c r="AU38" s="10">
        <v>1233</v>
      </c>
      <c r="AV38" s="10">
        <v>1325</v>
      </c>
      <c r="AW38" s="11">
        <v>705</v>
      </c>
      <c r="AX38" s="11">
        <v>988</v>
      </c>
      <c r="AY38" s="11">
        <v>777</v>
      </c>
      <c r="AZ38" s="10">
        <v>1048</v>
      </c>
      <c r="BA38" s="11">
        <v>384</v>
      </c>
      <c r="BB38" s="10">
        <v>2112</v>
      </c>
      <c r="BC38" s="10">
        <v>1632</v>
      </c>
      <c r="BD38" s="11">
        <v>643</v>
      </c>
      <c r="BE38" s="11">
        <v>630</v>
      </c>
      <c r="BF38" s="11">
        <v>692</v>
      </c>
      <c r="BG38" s="11">
        <v>416</v>
      </c>
      <c r="BH38" s="9"/>
      <c r="BI38" s="10">
        <v>1079</v>
      </c>
      <c r="BJ38" s="11">
        <v>39</v>
      </c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13"/>
    </row>
    <row r="39" spans="1:105" s="8" customFormat="1" ht="11.1" customHeight="1" x14ac:dyDescent="0.2">
      <c r="A39" s="63" t="s">
        <v>188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1">
        <v>108</v>
      </c>
      <c r="R39" s="9"/>
      <c r="S39" s="12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13"/>
    </row>
    <row r="40" spans="1:105" s="8" customFormat="1" ht="11.1" customHeight="1" x14ac:dyDescent="0.2">
      <c r="A40" s="63" t="s">
        <v>189</v>
      </c>
      <c r="B40" s="9"/>
      <c r="C40" s="9"/>
      <c r="D40" s="9"/>
      <c r="E40" s="11">
        <v>867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1">
        <v>20</v>
      </c>
      <c r="R40" s="9"/>
      <c r="S40" s="12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13"/>
    </row>
    <row r="41" spans="1:105" s="8" customFormat="1" ht="11.1" customHeight="1" x14ac:dyDescent="0.2">
      <c r="A41" s="63" t="s">
        <v>190</v>
      </c>
      <c r="B41" s="11">
        <v>688</v>
      </c>
      <c r="C41" s="10">
        <v>2043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12"/>
      <c r="T41" s="9"/>
      <c r="U41" s="9"/>
      <c r="V41" s="11">
        <v>233</v>
      </c>
      <c r="W41" s="9"/>
      <c r="X41" s="9"/>
      <c r="Y41" s="9"/>
      <c r="Z41" s="9"/>
      <c r="AA41" s="11">
        <v>123</v>
      </c>
      <c r="AB41" s="9"/>
      <c r="AC41" s="9"/>
      <c r="AD41" s="9"/>
      <c r="AE41" s="9"/>
      <c r="AF41" s="9"/>
      <c r="AG41" s="9"/>
      <c r="AH41" s="11">
        <v>77</v>
      </c>
      <c r="AI41" s="9"/>
      <c r="AJ41" s="9"/>
      <c r="AK41" s="9"/>
      <c r="AL41" s="9"/>
      <c r="AM41" s="9"/>
      <c r="AN41" s="9"/>
      <c r="AO41" s="9"/>
      <c r="AP41" s="11">
        <v>28</v>
      </c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11">
        <v>105</v>
      </c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13"/>
    </row>
    <row r="42" spans="1:105" s="3" customFormat="1" ht="11.1" customHeight="1" x14ac:dyDescent="0.2">
      <c r="A42" s="6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6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</row>
    <row r="43" spans="1:105" s="8" customFormat="1" ht="33" customHeight="1" x14ac:dyDescent="0.2">
      <c r="A43" s="62" t="s">
        <v>348</v>
      </c>
      <c r="B43" s="4">
        <v>4347</v>
      </c>
      <c r="C43" s="4">
        <v>4760</v>
      </c>
      <c r="D43" s="5">
        <v>0</v>
      </c>
      <c r="E43" s="4">
        <v>3607</v>
      </c>
      <c r="F43" s="4">
        <v>1836</v>
      </c>
      <c r="G43" s="5">
        <v>0</v>
      </c>
      <c r="H43" s="5">
        <v>0</v>
      </c>
      <c r="I43" s="4">
        <v>9490</v>
      </c>
      <c r="J43" s="4">
        <v>4095</v>
      </c>
      <c r="K43" s="4">
        <v>1836</v>
      </c>
      <c r="L43" s="5">
        <v>532</v>
      </c>
      <c r="M43" s="5">
        <v>0</v>
      </c>
      <c r="N43" s="5">
        <v>467</v>
      </c>
      <c r="O43" s="5">
        <v>237</v>
      </c>
      <c r="P43" s="4">
        <v>8968</v>
      </c>
      <c r="Q43" s="4">
        <v>1257</v>
      </c>
      <c r="R43" s="4">
        <v>7338</v>
      </c>
      <c r="S43" s="6">
        <v>4590</v>
      </c>
      <c r="T43" s="4">
        <v>5797</v>
      </c>
      <c r="U43" s="5">
        <v>0</v>
      </c>
      <c r="V43" s="4">
        <v>5040</v>
      </c>
      <c r="W43" s="4">
        <v>1595</v>
      </c>
      <c r="X43" s="4">
        <v>2110</v>
      </c>
      <c r="Y43" s="5">
        <v>0</v>
      </c>
      <c r="Z43" s="4">
        <v>1093</v>
      </c>
      <c r="AA43" s="4">
        <v>3003</v>
      </c>
      <c r="AB43" s="5">
        <v>0</v>
      </c>
      <c r="AC43" s="4">
        <v>1348</v>
      </c>
      <c r="AD43" s="4">
        <v>6271</v>
      </c>
      <c r="AE43" s="4">
        <v>3763</v>
      </c>
      <c r="AF43" s="5">
        <v>0</v>
      </c>
      <c r="AG43" s="4">
        <v>2116</v>
      </c>
      <c r="AH43" s="5">
        <v>701</v>
      </c>
      <c r="AI43" s="5">
        <v>598</v>
      </c>
      <c r="AJ43" s="5">
        <v>708</v>
      </c>
      <c r="AK43" s="5">
        <v>558</v>
      </c>
      <c r="AL43" s="4">
        <v>2815</v>
      </c>
      <c r="AM43" s="4">
        <v>2225</v>
      </c>
      <c r="AN43" s="5">
        <v>568</v>
      </c>
      <c r="AO43" s="5">
        <v>805</v>
      </c>
      <c r="AP43" s="5">
        <v>540</v>
      </c>
      <c r="AQ43" s="4">
        <v>1740</v>
      </c>
      <c r="AR43" s="5">
        <v>573</v>
      </c>
      <c r="AS43" s="4">
        <v>1499</v>
      </c>
      <c r="AT43" s="4">
        <v>1634</v>
      </c>
      <c r="AU43" s="5">
        <v>873</v>
      </c>
      <c r="AV43" s="4">
        <v>4902</v>
      </c>
      <c r="AW43" s="5">
        <v>866</v>
      </c>
      <c r="AX43" s="5">
        <v>994</v>
      </c>
      <c r="AY43" s="5">
        <v>990</v>
      </c>
      <c r="AZ43" s="4">
        <v>1634</v>
      </c>
      <c r="BA43" s="5">
        <v>515</v>
      </c>
      <c r="BB43" s="4">
        <v>3235</v>
      </c>
      <c r="BC43" s="4">
        <v>2837</v>
      </c>
      <c r="BD43" s="4">
        <v>1055</v>
      </c>
      <c r="BE43" s="4">
        <v>1058</v>
      </c>
      <c r="BF43" s="5">
        <v>790</v>
      </c>
      <c r="BG43" s="5">
        <v>882</v>
      </c>
      <c r="BH43" s="5">
        <v>349</v>
      </c>
      <c r="BI43" s="4">
        <v>1663</v>
      </c>
      <c r="BJ43" s="5">
        <v>291</v>
      </c>
      <c r="BK43" s="5">
        <v>68</v>
      </c>
      <c r="BL43" s="5">
        <v>56</v>
      </c>
      <c r="BM43" s="5">
        <v>55</v>
      </c>
      <c r="BN43" s="5">
        <v>0</v>
      </c>
      <c r="BO43" s="5">
        <v>183</v>
      </c>
      <c r="BP43" s="5">
        <v>0</v>
      </c>
      <c r="BQ43" s="5">
        <v>97</v>
      </c>
      <c r="BR43" s="5">
        <v>374</v>
      </c>
      <c r="BS43" s="5">
        <v>0</v>
      </c>
      <c r="BT43" s="4">
        <v>2339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v>0</v>
      </c>
      <c r="CH43" s="5">
        <v>0</v>
      </c>
      <c r="CI43" s="5">
        <v>0</v>
      </c>
      <c r="CJ43" s="5">
        <v>0</v>
      </c>
      <c r="CK43" s="5">
        <v>0</v>
      </c>
      <c r="CL43" s="5">
        <v>0</v>
      </c>
      <c r="CM43" s="5">
        <v>0</v>
      </c>
      <c r="CN43" s="5">
        <v>0</v>
      </c>
      <c r="CO43" s="5">
        <v>0</v>
      </c>
      <c r="CP43" s="5">
        <v>0</v>
      </c>
      <c r="CQ43" s="5">
        <v>71</v>
      </c>
      <c r="CR43" s="5">
        <v>76</v>
      </c>
      <c r="CS43" s="5">
        <v>108</v>
      </c>
      <c r="CT43" s="5">
        <v>75</v>
      </c>
      <c r="CU43" s="5">
        <v>0</v>
      </c>
      <c r="CV43" s="4">
        <v>1604</v>
      </c>
      <c r="CW43" s="5">
        <v>114</v>
      </c>
      <c r="CX43" s="5">
        <v>913</v>
      </c>
      <c r="CY43" s="5">
        <v>7</v>
      </c>
      <c r="CZ43" s="4">
        <v>10921</v>
      </c>
      <c r="DA43" s="7"/>
    </row>
    <row r="44" spans="1:105" s="8" customFormat="1" ht="44.1" customHeight="1" x14ac:dyDescent="0.2">
      <c r="A44" s="63" t="s">
        <v>154</v>
      </c>
      <c r="B44" s="9"/>
      <c r="C44" s="11">
        <v>889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11">
        <v>2</v>
      </c>
      <c r="P44" s="9"/>
      <c r="Q44" s="9"/>
      <c r="R44" s="9"/>
      <c r="S44" s="14">
        <v>37</v>
      </c>
      <c r="T44" s="10">
        <v>5797</v>
      </c>
      <c r="U44" s="9"/>
      <c r="V44" s="9"/>
      <c r="W44" s="10">
        <v>1231</v>
      </c>
      <c r="X44" s="9"/>
      <c r="Y44" s="9"/>
      <c r="Z44" s="9"/>
      <c r="AA44" s="11">
        <v>564</v>
      </c>
      <c r="AB44" s="9"/>
      <c r="AC44" s="11">
        <v>29</v>
      </c>
      <c r="AD44" s="11">
        <v>587</v>
      </c>
      <c r="AE44" s="11">
        <v>560</v>
      </c>
      <c r="AF44" s="9"/>
      <c r="AG44" s="11">
        <v>138</v>
      </c>
      <c r="AH44" s="11">
        <v>6</v>
      </c>
      <c r="AI44" s="11">
        <v>64</v>
      </c>
      <c r="AJ44" s="11">
        <v>35</v>
      </c>
      <c r="AK44" s="11">
        <v>154</v>
      </c>
      <c r="AL44" s="11">
        <v>424</v>
      </c>
      <c r="AM44" s="11">
        <v>241</v>
      </c>
      <c r="AN44" s="11">
        <v>57</v>
      </c>
      <c r="AO44" s="9"/>
      <c r="AP44" s="11">
        <v>5</v>
      </c>
      <c r="AQ44" s="11">
        <v>115</v>
      </c>
      <c r="AR44" s="11">
        <v>69</v>
      </c>
      <c r="AS44" s="11">
        <v>267</v>
      </c>
      <c r="AT44" s="11">
        <v>120</v>
      </c>
      <c r="AU44" s="11">
        <v>108</v>
      </c>
      <c r="AV44" s="11">
        <v>64</v>
      </c>
      <c r="AW44" s="11">
        <v>68</v>
      </c>
      <c r="AX44" s="11">
        <v>33</v>
      </c>
      <c r="AY44" s="11">
        <v>177</v>
      </c>
      <c r="AZ44" s="11">
        <v>39</v>
      </c>
      <c r="BA44" s="11">
        <v>13</v>
      </c>
      <c r="BB44" s="11">
        <v>390</v>
      </c>
      <c r="BC44" s="11">
        <v>97</v>
      </c>
      <c r="BD44" s="11">
        <v>226</v>
      </c>
      <c r="BE44" s="11">
        <v>2</v>
      </c>
      <c r="BF44" s="11">
        <v>2</v>
      </c>
      <c r="BG44" s="11">
        <v>34</v>
      </c>
      <c r="BH44" s="11">
        <v>53</v>
      </c>
      <c r="BI44" s="9"/>
      <c r="BJ44" s="11">
        <v>55</v>
      </c>
      <c r="BK44" s="9"/>
      <c r="BL44" s="11">
        <v>1</v>
      </c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11">
        <v>238</v>
      </c>
      <c r="CW44" s="9"/>
      <c r="CX44" s="11">
        <v>262</v>
      </c>
      <c r="CY44" s="9"/>
      <c r="CZ44" s="13"/>
    </row>
    <row r="45" spans="1:105" s="8" customFormat="1" ht="21.95" customHeight="1" x14ac:dyDescent="0.2">
      <c r="A45" s="63" t="s">
        <v>155</v>
      </c>
      <c r="B45" s="9"/>
      <c r="C45" s="11">
        <v>5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12"/>
      <c r="T45" s="9"/>
      <c r="U45" s="9"/>
      <c r="V45" s="9"/>
      <c r="W45" s="11">
        <v>364</v>
      </c>
      <c r="X45" s="9"/>
      <c r="Y45" s="9"/>
      <c r="Z45" s="9"/>
      <c r="AA45" s="11">
        <v>169</v>
      </c>
      <c r="AB45" s="9"/>
      <c r="AC45" s="11">
        <v>50</v>
      </c>
      <c r="AD45" s="11">
        <v>197</v>
      </c>
      <c r="AE45" s="11">
        <v>372</v>
      </c>
      <c r="AF45" s="9"/>
      <c r="AG45" s="9"/>
      <c r="AH45" s="11">
        <v>48</v>
      </c>
      <c r="AI45" s="11">
        <v>23</v>
      </c>
      <c r="AJ45" s="9"/>
      <c r="AK45" s="9"/>
      <c r="AL45" s="11">
        <v>189</v>
      </c>
      <c r="AM45" s="11">
        <v>3</v>
      </c>
      <c r="AN45" s="9"/>
      <c r="AO45" s="9"/>
      <c r="AP45" s="9"/>
      <c r="AQ45" s="11">
        <v>60</v>
      </c>
      <c r="AR45" s="9"/>
      <c r="AS45" s="9"/>
      <c r="AT45" s="9"/>
      <c r="AU45" s="11">
        <v>8</v>
      </c>
      <c r="AV45" s="9"/>
      <c r="AW45" s="9"/>
      <c r="AX45" s="11">
        <v>55</v>
      </c>
      <c r="AY45" s="9"/>
      <c r="AZ45" s="9"/>
      <c r="BA45" s="9"/>
      <c r="BB45" s="9"/>
      <c r="BC45" s="11">
        <v>209</v>
      </c>
      <c r="BD45" s="9"/>
      <c r="BE45" s="11">
        <v>3</v>
      </c>
      <c r="BF45" s="11">
        <v>81</v>
      </c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13"/>
    </row>
    <row r="46" spans="1:105" s="8" customFormat="1" ht="11.1" customHeight="1" x14ac:dyDescent="0.2">
      <c r="A46" s="63" t="s">
        <v>157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12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13"/>
    </row>
    <row r="47" spans="1:105" s="8" customFormat="1" ht="11.1" customHeight="1" x14ac:dyDescent="0.2">
      <c r="A47" s="63" t="s">
        <v>158</v>
      </c>
      <c r="B47" s="11">
        <v>321</v>
      </c>
      <c r="C47" s="9"/>
      <c r="D47" s="9"/>
      <c r="E47" s="11">
        <v>584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12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13"/>
    </row>
    <row r="48" spans="1:105" s="8" customFormat="1" ht="11.1" customHeight="1" x14ac:dyDescent="0.2">
      <c r="A48" s="63" t="s">
        <v>159</v>
      </c>
      <c r="B48" s="11">
        <v>521</v>
      </c>
      <c r="C48" s="9"/>
      <c r="D48" s="9"/>
      <c r="E48" s="11">
        <v>25</v>
      </c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12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13"/>
    </row>
    <row r="49" spans="1:104" s="8" customFormat="1" ht="11.1" customHeight="1" x14ac:dyDescent="0.2">
      <c r="A49" s="63" t="s">
        <v>160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12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13"/>
    </row>
    <row r="50" spans="1:104" s="8" customFormat="1" ht="11.1" customHeight="1" x14ac:dyDescent="0.2">
      <c r="A50" s="63" t="s">
        <v>161</v>
      </c>
      <c r="B50" s="9"/>
      <c r="C50" s="9"/>
      <c r="D50" s="9"/>
      <c r="E50" s="9"/>
      <c r="F50" s="9"/>
      <c r="G50" s="9"/>
      <c r="H50" s="9"/>
      <c r="I50" s="9"/>
      <c r="J50" s="9"/>
      <c r="K50" s="10">
        <v>1836</v>
      </c>
      <c r="L50" s="9"/>
      <c r="M50" s="9"/>
      <c r="N50" s="9"/>
      <c r="O50" s="9"/>
      <c r="P50" s="9"/>
      <c r="Q50" s="9"/>
      <c r="R50" s="9"/>
      <c r="S50" s="12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13"/>
    </row>
    <row r="51" spans="1:104" s="8" customFormat="1" ht="11.1" customHeight="1" x14ac:dyDescent="0.2">
      <c r="A51" s="63" t="s">
        <v>162</v>
      </c>
      <c r="B51" s="9"/>
      <c r="C51" s="9"/>
      <c r="D51" s="9"/>
      <c r="E51" s="11">
        <v>373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12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13"/>
    </row>
    <row r="52" spans="1:104" s="8" customFormat="1" ht="11.1" customHeight="1" x14ac:dyDescent="0.2">
      <c r="A52" s="63" t="s">
        <v>163</v>
      </c>
      <c r="B52" s="9"/>
      <c r="C52" s="9"/>
      <c r="D52" s="9"/>
      <c r="E52" s="9"/>
      <c r="F52" s="9"/>
      <c r="G52" s="9"/>
      <c r="H52" s="9"/>
      <c r="I52" s="11">
        <v>19</v>
      </c>
      <c r="J52" s="9"/>
      <c r="K52" s="9"/>
      <c r="L52" s="9"/>
      <c r="M52" s="9"/>
      <c r="N52" s="9"/>
      <c r="O52" s="9"/>
      <c r="P52" s="9"/>
      <c r="Q52" s="9"/>
      <c r="R52" s="9"/>
      <c r="S52" s="12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13"/>
    </row>
    <row r="53" spans="1:104" s="8" customFormat="1" ht="11.1" customHeight="1" x14ac:dyDescent="0.2">
      <c r="A53" s="63" t="s">
        <v>164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12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13"/>
    </row>
    <row r="54" spans="1:104" s="8" customFormat="1" ht="11.1" customHeight="1" x14ac:dyDescent="0.2">
      <c r="A54" s="63" t="s">
        <v>165</v>
      </c>
      <c r="B54" s="9"/>
      <c r="C54" s="9"/>
      <c r="D54" s="9"/>
      <c r="E54" s="11">
        <v>480</v>
      </c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14">
        <v>819</v>
      </c>
      <c r="T54" s="9"/>
      <c r="U54" s="9"/>
      <c r="V54" s="9"/>
      <c r="W54" s="9"/>
      <c r="X54" s="11">
        <v>185</v>
      </c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13"/>
    </row>
    <row r="55" spans="1:104" s="8" customFormat="1" ht="11.1" customHeight="1" x14ac:dyDescent="0.2">
      <c r="A55" s="63" t="s">
        <v>166</v>
      </c>
      <c r="B55" s="9"/>
      <c r="C55" s="9"/>
      <c r="D55" s="9"/>
      <c r="E55" s="11">
        <v>117</v>
      </c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14">
        <v>377</v>
      </c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13"/>
    </row>
    <row r="56" spans="1:104" s="8" customFormat="1" ht="11.1" customHeight="1" x14ac:dyDescent="0.2">
      <c r="A56" s="63" t="s">
        <v>167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11">
        <v>532</v>
      </c>
      <c r="M56" s="9"/>
      <c r="N56" s="9"/>
      <c r="O56" s="9"/>
      <c r="P56" s="9"/>
      <c r="Q56" s="9"/>
      <c r="R56" s="9"/>
      <c r="S56" s="12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11">
        <v>146</v>
      </c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13"/>
    </row>
    <row r="57" spans="1:104" s="8" customFormat="1" ht="11.1" customHeight="1" x14ac:dyDescent="0.2">
      <c r="A57" s="63" t="s">
        <v>168</v>
      </c>
      <c r="B57" s="9"/>
      <c r="C57" s="11">
        <v>42</v>
      </c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10">
        <v>1281</v>
      </c>
      <c r="S57" s="12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11">
        <v>50</v>
      </c>
      <c r="AW57" s="9"/>
      <c r="AX57" s="9"/>
      <c r="AY57" s="9"/>
      <c r="AZ57" s="9"/>
      <c r="BA57" s="9"/>
      <c r="BB57" s="9"/>
      <c r="BC57" s="11">
        <v>398</v>
      </c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11">
        <v>108</v>
      </c>
      <c r="CY57" s="9"/>
      <c r="CZ57" s="13"/>
    </row>
    <row r="58" spans="1:104" s="8" customFormat="1" ht="11.1" customHeight="1" x14ac:dyDescent="0.2">
      <c r="A58" s="63" t="s">
        <v>169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12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13"/>
    </row>
    <row r="59" spans="1:104" s="8" customFormat="1" ht="11.1" customHeight="1" x14ac:dyDescent="0.2">
      <c r="A59" s="63" t="s">
        <v>171</v>
      </c>
      <c r="B59" s="11">
        <v>638</v>
      </c>
      <c r="C59" s="11">
        <v>48</v>
      </c>
      <c r="D59" s="9"/>
      <c r="E59" s="11">
        <v>85</v>
      </c>
      <c r="F59" s="9"/>
      <c r="G59" s="9"/>
      <c r="H59" s="9"/>
      <c r="I59" s="9"/>
      <c r="J59" s="9"/>
      <c r="K59" s="9"/>
      <c r="L59" s="9"/>
      <c r="M59" s="9"/>
      <c r="N59" s="9"/>
      <c r="O59" s="9"/>
      <c r="P59" s="10">
        <v>2215</v>
      </c>
      <c r="Q59" s="9"/>
      <c r="R59" s="10">
        <v>1351</v>
      </c>
      <c r="S59" s="12"/>
      <c r="T59" s="9"/>
      <c r="U59" s="9"/>
      <c r="V59" s="9"/>
      <c r="W59" s="9"/>
      <c r="X59" s="11">
        <v>393</v>
      </c>
      <c r="Y59" s="9"/>
      <c r="Z59" s="11">
        <v>376</v>
      </c>
      <c r="AA59" s="10">
        <v>1242</v>
      </c>
      <c r="AB59" s="9"/>
      <c r="AC59" s="9"/>
      <c r="AD59" s="11">
        <v>386</v>
      </c>
      <c r="AE59" s="9"/>
      <c r="AF59" s="9"/>
      <c r="AG59" s="11">
        <v>454</v>
      </c>
      <c r="AH59" s="9"/>
      <c r="AI59" s="11">
        <v>10</v>
      </c>
      <c r="AJ59" s="9"/>
      <c r="AK59" s="9"/>
      <c r="AL59" s="9"/>
      <c r="AM59" s="11">
        <v>180</v>
      </c>
      <c r="AN59" s="9"/>
      <c r="AO59" s="11">
        <v>105</v>
      </c>
      <c r="AP59" s="11">
        <v>101</v>
      </c>
      <c r="AQ59" s="11">
        <v>563</v>
      </c>
      <c r="AR59" s="11">
        <v>181</v>
      </c>
      <c r="AS59" s="11">
        <v>71</v>
      </c>
      <c r="AT59" s="9"/>
      <c r="AU59" s="9"/>
      <c r="AV59" s="11">
        <v>1</v>
      </c>
      <c r="AW59" s="9"/>
      <c r="AX59" s="11">
        <v>8</v>
      </c>
      <c r="AY59" s="11">
        <v>108</v>
      </c>
      <c r="AZ59" s="9"/>
      <c r="BA59" s="11">
        <v>205</v>
      </c>
      <c r="BB59" s="9"/>
      <c r="BC59" s="9"/>
      <c r="BD59" s="11">
        <v>175</v>
      </c>
      <c r="BE59" s="11">
        <v>121</v>
      </c>
      <c r="BF59" s="9"/>
      <c r="BG59" s="11">
        <v>64</v>
      </c>
      <c r="BH59" s="11">
        <v>69</v>
      </c>
      <c r="BI59" s="11">
        <v>480</v>
      </c>
      <c r="BJ59" s="9"/>
      <c r="BK59" s="11">
        <v>28</v>
      </c>
      <c r="BL59" s="11">
        <v>21</v>
      </c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11">
        <v>217</v>
      </c>
      <c r="CY59" s="9"/>
      <c r="CZ59" s="13"/>
    </row>
    <row r="60" spans="1:104" s="8" customFormat="1" ht="11.1" customHeight="1" x14ac:dyDescent="0.2">
      <c r="A60" s="63" t="s">
        <v>172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12"/>
      <c r="T60" s="9"/>
      <c r="U60" s="9"/>
      <c r="V60" s="11">
        <v>322</v>
      </c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13"/>
    </row>
    <row r="61" spans="1:104" s="8" customFormat="1" ht="11.1" customHeight="1" x14ac:dyDescent="0.2">
      <c r="A61" s="63" t="s">
        <v>173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12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13"/>
    </row>
    <row r="62" spans="1:104" s="8" customFormat="1" ht="11.1" customHeight="1" x14ac:dyDescent="0.2">
      <c r="A62" s="63" t="s">
        <v>174</v>
      </c>
      <c r="B62" s="9"/>
      <c r="C62" s="9"/>
      <c r="D62" s="9"/>
      <c r="E62" s="11">
        <v>382</v>
      </c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12"/>
      <c r="T62" s="9"/>
      <c r="U62" s="9"/>
      <c r="V62" s="9"/>
      <c r="W62" s="9"/>
      <c r="X62" s="9"/>
      <c r="Y62" s="9"/>
      <c r="Z62" s="9"/>
      <c r="AA62" s="11">
        <v>294</v>
      </c>
      <c r="AB62" s="9"/>
      <c r="AC62" s="11">
        <v>45</v>
      </c>
      <c r="AD62" s="9"/>
      <c r="AE62" s="11">
        <v>247</v>
      </c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10">
        <v>2339</v>
      </c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11">
        <v>7</v>
      </c>
      <c r="CZ62" s="13"/>
    </row>
    <row r="63" spans="1:104" s="8" customFormat="1" ht="11.1" customHeight="1" x14ac:dyDescent="0.2">
      <c r="A63" s="63" t="s">
        <v>175</v>
      </c>
      <c r="B63" s="9"/>
      <c r="C63" s="9"/>
      <c r="D63" s="9"/>
      <c r="E63" s="11">
        <v>233</v>
      </c>
      <c r="F63" s="9"/>
      <c r="G63" s="9"/>
      <c r="H63" s="9"/>
      <c r="I63" s="10">
        <v>8530</v>
      </c>
      <c r="J63" s="10">
        <v>3883</v>
      </c>
      <c r="K63" s="9"/>
      <c r="L63" s="9"/>
      <c r="M63" s="9"/>
      <c r="N63" s="9"/>
      <c r="O63" s="9"/>
      <c r="P63" s="11">
        <v>848</v>
      </c>
      <c r="Q63" s="9"/>
      <c r="R63" s="10">
        <v>1639</v>
      </c>
      <c r="S63" s="12"/>
      <c r="T63" s="9"/>
      <c r="U63" s="9"/>
      <c r="V63" s="9"/>
      <c r="W63" s="9"/>
      <c r="X63" s="9"/>
      <c r="Y63" s="9"/>
      <c r="Z63" s="9"/>
      <c r="AA63" s="11">
        <v>96</v>
      </c>
      <c r="AB63" s="9"/>
      <c r="AC63" s="9"/>
      <c r="AD63" s="11">
        <v>779</v>
      </c>
      <c r="AE63" s="11">
        <v>630</v>
      </c>
      <c r="AF63" s="9"/>
      <c r="AG63" s="11">
        <v>20</v>
      </c>
      <c r="AH63" s="9"/>
      <c r="AI63" s="9"/>
      <c r="AJ63" s="9"/>
      <c r="AK63" s="9"/>
      <c r="AL63" s="9"/>
      <c r="AM63" s="9"/>
      <c r="AN63" s="9"/>
      <c r="AO63" s="9"/>
      <c r="AP63" s="9"/>
      <c r="AQ63" s="11">
        <v>100</v>
      </c>
      <c r="AR63" s="9"/>
      <c r="AS63" s="11">
        <v>64</v>
      </c>
      <c r="AT63" s="11">
        <v>217</v>
      </c>
      <c r="AU63" s="11">
        <v>116</v>
      </c>
      <c r="AV63" s="10">
        <v>1601</v>
      </c>
      <c r="AW63" s="9"/>
      <c r="AX63" s="9"/>
      <c r="AY63" s="9"/>
      <c r="AZ63" s="11">
        <v>52</v>
      </c>
      <c r="BA63" s="9"/>
      <c r="BB63" s="11">
        <v>386</v>
      </c>
      <c r="BC63" s="11">
        <v>96</v>
      </c>
      <c r="BD63" s="9"/>
      <c r="BE63" s="9"/>
      <c r="BF63" s="9"/>
      <c r="BG63" s="11">
        <v>139</v>
      </c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13"/>
    </row>
    <row r="64" spans="1:104" s="8" customFormat="1" ht="11.1" customHeight="1" x14ac:dyDescent="0.2">
      <c r="A64" s="63" t="s">
        <v>177</v>
      </c>
      <c r="B64" s="10">
        <v>1513</v>
      </c>
      <c r="C64" s="9"/>
      <c r="D64" s="9"/>
      <c r="E64" s="11">
        <v>611</v>
      </c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15">
        <v>1245</v>
      </c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11">
        <v>71</v>
      </c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13"/>
    </row>
    <row r="65" spans="1:104" s="8" customFormat="1" ht="11.1" customHeight="1" x14ac:dyDescent="0.2">
      <c r="A65" s="63" t="s">
        <v>178</v>
      </c>
      <c r="B65" s="9"/>
      <c r="C65" s="9"/>
      <c r="D65" s="9"/>
      <c r="E65" s="11">
        <v>194</v>
      </c>
      <c r="F65" s="9"/>
      <c r="G65" s="9"/>
      <c r="H65" s="9"/>
      <c r="I65" s="9"/>
      <c r="J65" s="9"/>
      <c r="K65" s="9"/>
      <c r="L65" s="9"/>
      <c r="M65" s="9"/>
      <c r="N65" s="9"/>
      <c r="O65" s="11">
        <v>66</v>
      </c>
      <c r="P65" s="9"/>
      <c r="Q65" s="9"/>
      <c r="R65" s="9"/>
      <c r="S65" s="15">
        <v>1207</v>
      </c>
      <c r="T65" s="9"/>
      <c r="U65" s="9"/>
      <c r="V65" s="9"/>
      <c r="W65" s="9"/>
      <c r="X65" s="10">
        <v>1296</v>
      </c>
      <c r="Y65" s="9"/>
      <c r="Z65" s="11">
        <v>717</v>
      </c>
      <c r="AA65" s="9"/>
      <c r="AB65" s="9"/>
      <c r="AC65" s="11">
        <v>127</v>
      </c>
      <c r="AD65" s="11">
        <v>867</v>
      </c>
      <c r="AE65" s="11">
        <v>217</v>
      </c>
      <c r="AF65" s="9"/>
      <c r="AG65" s="11">
        <v>379</v>
      </c>
      <c r="AH65" s="11">
        <v>197</v>
      </c>
      <c r="AI65" s="11">
        <v>14</v>
      </c>
      <c r="AJ65" s="11">
        <v>98</v>
      </c>
      <c r="AK65" s="11">
        <v>85</v>
      </c>
      <c r="AL65" s="11">
        <v>613</v>
      </c>
      <c r="AM65" s="11">
        <v>286</v>
      </c>
      <c r="AN65" s="9"/>
      <c r="AO65" s="11">
        <v>155</v>
      </c>
      <c r="AP65" s="11">
        <v>5</v>
      </c>
      <c r="AQ65" s="11">
        <v>136</v>
      </c>
      <c r="AR65" s="11">
        <v>95</v>
      </c>
      <c r="AS65" s="11">
        <v>440</v>
      </c>
      <c r="AT65" s="9"/>
      <c r="AU65" s="11">
        <v>90</v>
      </c>
      <c r="AV65" s="11">
        <v>135</v>
      </c>
      <c r="AW65" s="11">
        <v>126</v>
      </c>
      <c r="AX65" s="11">
        <v>45</v>
      </c>
      <c r="AY65" s="11">
        <v>279</v>
      </c>
      <c r="AZ65" s="9"/>
      <c r="BA65" s="9"/>
      <c r="BB65" s="11">
        <v>154</v>
      </c>
      <c r="BC65" s="11">
        <v>377</v>
      </c>
      <c r="BD65" s="11">
        <v>158</v>
      </c>
      <c r="BE65" s="11">
        <v>173</v>
      </c>
      <c r="BF65" s="9"/>
      <c r="BG65" s="11">
        <v>45</v>
      </c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13"/>
    </row>
    <row r="66" spans="1:104" s="8" customFormat="1" ht="11.1" customHeight="1" x14ac:dyDescent="0.2">
      <c r="A66" s="63" t="s">
        <v>179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12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11">
        <v>405</v>
      </c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13"/>
    </row>
    <row r="67" spans="1:104" s="8" customFormat="1" ht="11.1" customHeight="1" x14ac:dyDescent="0.2">
      <c r="A67" s="63" t="s">
        <v>181</v>
      </c>
      <c r="B67" s="10">
        <v>1208</v>
      </c>
      <c r="C67" s="9"/>
      <c r="D67" s="9"/>
      <c r="E67" s="11">
        <v>291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12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13"/>
    </row>
    <row r="68" spans="1:104" s="8" customFormat="1" ht="11.1" customHeight="1" x14ac:dyDescent="0.2">
      <c r="A68" s="63" t="s">
        <v>182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11">
        <v>276</v>
      </c>
      <c r="S68" s="12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11">
        <v>3</v>
      </c>
      <c r="CS68" s="9"/>
      <c r="CT68" s="9"/>
      <c r="CU68" s="9"/>
      <c r="CV68" s="9"/>
      <c r="CW68" s="9"/>
      <c r="CX68" s="9"/>
      <c r="CY68" s="9"/>
      <c r="CZ68" s="13"/>
    </row>
    <row r="69" spans="1:104" s="8" customFormat="1" ht="11.1" customHeight="1" x14ac:dyDescent="0.2">
      <c r="A69" s="63" t="s">
        <v>183</v>
      </c>
      <c r="B69" s="9"/>
      <c r="C69" s="10">
        <v>1723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11">
        <v>169</v>
      </c>
      <c r="P69" s="10">
        <v>4134</v>
      </c>
      <c r="Q69" s="9"/>
      <c r="R69" s="10">
        <v>1892</v>
      </c>
      <c r="S69" s="12"/>
      <c r="T69" s="9"/>
      <c r="U69" s="9"/>
      <c r="V69" s="10">
        <v>3548</v>
      </c>
      <c r="W69" s="9"/>
      <c r="X69" s="9"/>
      <c r="Y69" s="9"/>
      <c r="Z69" s="9"/>
      <c r="AA69" s="11">
        <v>311</v>
      </c>
      <c r="AB69" s="9"/>
      <c r="AC69" s="11">
        <v>940</v>
      </c>
      <c r="AD69" s="10">
        <v>2363</v>
      </c>
      <c r="AE69" s="10">
        <v>1024</v>
      </c>
      <c r="AF69" s="9"/>
      <c r="AG69" s="11">
        <v>988</v>
      </c>
      <c r="AH69" s="11">
        <v>365</v>
      </c>
      <c r="AI69" s="11">
        <v>426</v>
      </c>
      <c r="AJ69" s="11">
        <v>492</v>
      </c>
      <c r="AK69" s="11">
        <v>176</v>
      </c>
      <c r="AL69" s="10">
        <v>1407</v>
      </c>
      <c r="AM69" s="11">
        <v>889</v>
      </c>
      <c r="AN69" s="11">
        <v>387</v>
      </c>
      <c r="AO69" s="11">
        <v>371</v>
      </c>
      <c r="AP69" s="11">
        <v>224</v>
      </c>
      <c r="AQ69" s="11">
        <v>625</v>
      </c>
      <c r="AR69" s="11">
        <v>129</v>
      </c>
      <c r="AS69" s="11">
        <v>493</v>
      </c>
      <c r="AT69" s="10">
        <v>1219</v>
      </c>
      <c r="AU69" s="11">
        <v>441</v>
      </c>
      <c r="AV69" s="10">
        <v>3051</v>
      </c>
      <c r="AW69" s="11">
        <v>672</v>
      </c>
      <c r="AX69" s="11">
        <v>809</v>
      </c>
      <c r="AY69" s="11">
        <v>361</v>
      </c>
      <c r="AZ69" s="10">
        <v>1428</v>
      </c>
      <c r="BA69" s="11">
        <v>295</v>
      </c>
      <c r="BB69" s="10">
        <v>2045</v>
      </c>
      <c r="BC69" s="10">
        <v>1651</v>
      </c>
      <c r="BD69" s="11">
        <v>384</v>
      </c>
      <c r="BE69" s="11">
        <v>485</v>
      </c>
      <c r="BF69" s="11">
        <v>662</v>
      </c>
      <c r="BG69" s="11">
        <v>577</v>
      </c>
      <c r="BH69" s="11">
        <v>119</v>
      </c>
      <c r="BI69" s="10">
        <v>1018</v>
      </c>
      <c r="BJ69" s="11">
        <v>236</v>
      </c>
      <c r="BK69" s="11">
        <v>40</v>
      </c>
      <c r="BL69" s="11">
        <v>32</v>
      </c>
      <c r="BM69" s="11">
        <v>55</v>
      </c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11">
        <v>75</v>
      </c>
      <c r="CU69" s="9"/>
      <c r="CV69" s="10">
        <v>1285</v>
      </c>
      <c r="CW69" s="9"/>
      <c r="CX69" s="11">
        <v>326</v>
      </c>
      <c r="CY69" s="9"/>
      <c r="CZ69" s="13"/>
    </row>
    <row r="70" spans="1:104" s="8" customFormat="1" ht="11.1" customHeight="1" x14ac:dyDescent="0.2">
      <c r="A70" s="63" t="s">
        <v>184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12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13"/>
    </row>
    <row r="71" spans="1:104" s="8" customFormat="1" ht="11.1" customHeight="1" x14ac:dyDescent="0.2">
      <c r="A71" s="63" t="s">
        <v>185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10">
        <v>1257</v>
      </c>
      <c r="R71" s="9"/>
      <c r="S71" s="12"/>
      <c r="T71" s="9"/>
      <c r="U71" s="9"/>
      <c r="V71" s="11">
        <v>172</v>
      </c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11">
        <v>15</v>
      </c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13"/>
    </row>
    <row r="72" spans="1:104" s="8" customFormat="1" ht="11.1" customHeight="1" x14ac:dyDescent="0.2">
      <c r="A72" s="63" t="s">
        <v>186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12"/>
      <c r="T72" s="9"/>
      <c r="U72" s="9"/>
      <c r="V72" s="11">
        <v>74</v>
      </c>
      <c r="W72" s="9"/>
      <c r="X72" s="9"/>
      <c r="Y72" s="9"/>
      <c r="Z72" s="9"/>
      <c r="AA72" s="9"/>
      <c r="AB72" s="9"/>
      <c r="AC72" s="9"/>
      <c r="AD72" s="11">
        <v>216</v>
      </c>
      <c r="AE72" s="11">
        <v>11</v>
      </c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13"/>
    </row>
    <row r="73" spans="1:104" s="8" customFormat="1" ht="11.1" customHeight="1" x14ac:dyDescent="0.2">
      <c r="A73" s="63" t="s">
        <v>187</v>
      </c>
      <c r="B73" s="9"/>
      <c r="C73" s="11">
        <v>792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11">
        <v>590</v>
      </c>
      <c r="Q73" s="9"/>
      <c r="R73" s="11">
        <v>731</v>
      </c>
      <c r="S73" s="12"/>
      <c r="T73" s="9"/>
      <c r="U73" s="9"/>
      <c r="V73" s="11">
        <v>221</v>
      </c>
      <c r="W73" s="9"/>
      <c r="X73" s="9"/>
      <c r="Y73" s="9"/>
      <c r="Z73" s="9"/>
      <c r="AA73" s="11">
        <v>327</v>
      </c>
      <c r="AB73" s="9"/>
      <c r="AC73" s="11">
        <v>157</v>
      </c>
      <c r="AD73" s="11">
        <v>322</v>
      </c>
      <c r="AE73" s="11">
        <v>121</v>
      </c>
      <c r="AF73" s="9"/>
      <c r="AG73" s="11">
        <v>137</v>
      </c>
      <c r="AH73" s="11">
        <v>36</v>
      </c>
      <c r="AI73" s="11">
        <v>61</v>
      </c>
      <c r="AJ73" s="11">
        <v>83</v>
      </c>
      <c r="AK73" s="11">
        <v>143</v>
      </c>
      <c r="AL73" s="11">
        <v>182</v>
      </c>
      <c r="AM73" s="11">
        <v>480</v>
      </c>
      <c r="AN73" s="11">
        <v>124</v>
      </c>
      <c r="AO73" s="11">
        <v>174</v>
      </c>
      <c r="AP73" s="11">
        <v>172</v>
      </c>
      <c r="AQ73" s="11">
        <v>141</v>
      </c>
      <c r="AR73" s="11">
        <v>99</v>
      </c>
      <c r="AS73" s="11">
        <v>164</v>
      </c>
      <c r="AT73" s="11">
        <v>78</v>
      </c>
      <c r="AU73" s="11">
        <v>110</v>
      </c>
      <c r="AV73" s="9"/>
      <c r="AW73" s="9"/>
      <c r="AX73" s="11">
        <v>44</v>
      </c>
      <c r="AY73" s="11">
        <v>65</v>
      </c>
      <c r="AZ73" s="11">
        <v>115</v>
      </c>
      <c r="BA73" s="11">
        <v>2</v>
      </c>
      <c r="BB73" s="11">
        <v>260</v>
      </c>
      <c r="BC73" s="11">
        <v>9</v>
      </c>
      <c r="BD73" s="11">
        <v>112</v>
      </c>
      <c r="BE73" s="11">
        <v>145</v>
      </c>
      <c r="BF73" s="11">
        <v>45</v>
      </c>
      <c r="BG73" s="11">
        <v>23</v>
      </c>
      <c r="BH73" s="9"/>
      <c r="BI73" s="11">
        <v>150</v>
      </c>
      <c r="BJ73" s="9"/>
      <c r="BK73" s="9"/>
      <c r="BL73" s="11">
        <v>1</v>
      </c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13"/>
    </row>
    <row r="74" spans="1:104" s="8" customFormat="1" ht="11.1" customHeight="1" x14ac:dyDescent="0.2">
      <c r="A74" s="63" t="s">
        <v>188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12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13"/>
    </row>
    <row r="75" spans="1:104" s="8" customFormat="1" ht="11.1" customHeight="1" x14ac:dyDescent="0.2">
      <c r="A75" s="63" t="s">
        <v>189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12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13"/>
    </row>
    <row r="76" spans="1:104" s="8" customFormat="1" ht="11.1" customHeight="1" x14ac:dyDescent="0.2">
      <c r="A76" s="63" t="s">
        <v>190</v>
      </c>
      <c r="B76" s="9"/>
      <c r="C76" s="11">
        <v>73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10">
        <v>1181</v>
      </c>
      <c r="Q76" s="9"/>
      <c r="R76" s="9"/>
      <c r="S76" s="12"/>
      <c r="T76" s="9"/>
      <c r="U76" s="9"/>
      <c r="V76" s="11">
        <v>549</v>
      </c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11">
        <v>48</v>
      </c>
      <c r="AI76" s="9"/>
      <c r="AJ76" s="9"/>
      <c r="AK76" s="9"/>
      <c r="AL76" s="9"/>
      <c r="AM76" s="9"/>
      <c r="AN76" s="9"/>
      <c r="AO76" s="9"/>
      <c r="AP76" s="11">
        <v>33</v>
      </c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11">
        <v>81</v>
      </c>
      <c r="CW76" s="9"/>
      <c r="CX76" s="9"/>
      <c r="CY76" s="9"/>
      <c r="CZ76" s="13"/>
    </row>
    <row r="77" spans="1:104" s="8" customFormat="1" ht="21.95" customHeight="1" x14ac:dyDescent="0.2">
      <c r="A77" s="63" t="s">
        <v>156</v>
      </c>
      <c r="B77" s="9"/>
      <c r="C77" s="11">
        <v>641</v>
      </c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12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11">
        <v>71</v>
      </c>
      <c r="CR77" s="11">
        <v>73</v>
      </c>
      <c r="CS77" s="11">
        <v>108</v>
      </c>
      <c r="CT77" s="9"/>
      <c r="CU77" s="9"/>
      <c r="CV77" s="9"/>
      <c r="CW77" s="11">
        <v>114</v>
      </c>
      <c r="CX77" s="9"/>
      <c r="CY77" s="9"/>
      <c r="CZ77" s="13"/>
    </row>
    <row r="78" spans="1:104" s="8" customFormat="1" ht="11.1" customHeight="1" x14ac:dyDescent="0.2">
      <c r="A78" s="63" t="s">
        <v>170</v>
      </c>
      <c r="B78" s="11">
        <v>146</v>
      </c>
      <c r="C78" s="11">
        <v>547</v>
      </c>
      <c r="D78" s="9"/>
      <c r="E78" s="9"/>
      <c r="F78" s="10">
        <v>1836</v>
      </c>
      <c r="G78" s="9"/>
      <c r="H78" s="9"/>
      <c r="I78" s="9"/>
      <c r="J78" s="9"/>
      <c r="K78" s="9"/>
      <c r="L78" s="9"/>
      <c r="M78" s="9"/>
      <c r="N78" s="11">
        <v>467</v>
      </c>
      <c r="O78" s="9"/>
      <c r="P78" s="9"/>
      <c r="Q78" s="9"/>
      <c r="R78" s="11">
        <v>168</v>
      </c>
      <c r="S78" s="14">
        <v>905</v>
      </c>
      <c r="T78" s="9"/>
      <c r="U78" s="9"/>
      <c r="V78" s="9"/>
      <c r="W78" s="9"/>
      <c r="X78" s="9"/>
      <c r="Y78" s="9"/>
      <c r="Z78" s="9"/>
      <c r="AA78" s="9"/>
      <c r="AB78" s="9"/>
      <c r="AC78" s="9"/>
      <c r="AD78" s="11">
        <v>260</v>
      </c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11">
        <v>183</v>
      </c>
      <c r="BP78" s="9"/>
      <c r="BQ78" s="11">
        <v>97</v>
      </c>
      <c r="BR78" s="11">
        <v>374</v>
      </c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13"/>
    </row>
    <row r="79" spans="1:104" s="8" customFormat="1" ht="21.95" customHeight="1" x14ac:dyDescent="0.2">
      <c r="A79" s="63" t="s">
        <v>176</v>
      </c>
      <c r="B79" s="9"/>
      <c r="C79" s="9"/>
      <c r="D79" s="9"/>
      <c r="E79" s="11">
        <v>232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12"/>
      <c r="T79" s="9"/>
      <c r="U79" s="9"/>
      <c r="V79" s="11">
        <v>154</v>
      </c>
      <c r="W79" s="9"/>
      <c r="X79" s="11">
        <v>236</v>
      </c>
      <c r="Y79" s="9"/>
      <c r="Z79" s="9"/>
      <c r="AA79" s="9"/>
      <c r="AB79" s="9"/>
      <c r="AC79" s="9"/>
      <c r="AD79" s="11">
        <v>294</v>
      </c>
      <c r="AE79" s="11">
        <v>105</v>
      </c>
      <c r="AF79" s="9"/>
      <c r="AG79" s="9"/>
      <c r="AH79" s="11">
        <v>1</v>
      </c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11">
        <v>129</v>
      </c>
      <c r="BF79" s="9"/>
      <c r="BG79" s="9"/>
      <c r="BH79" s="11">
        <v>108</v>
      </c>
      <c r="BI79" s="9"/>
      <c r="BJ79" s="9"/>
      <c r="BK79" s="9"/>
      <c r="BL79" s="11">
        <v>1</v>
      </c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13"/>
    </row>
    <row r="80" spans="1:104" s="8" customFormat="1" ht="11.1" customHeight="1" x14ac:dyDescent="0.2">
      <c r="A80" s="63" t="s">
        <v>180</v>
      </c>
      <c r="B80" s="9"/>
      <c r="C80" s="9"/>
      <c r="D80" s="9"/>
      <c r="E80" s="9"/>
      <c r="F80" s="9"/>
      <c r="G80" s="9"/>
      <c r="H80" s="9"/>
      <c r="I80" s="11">
        <v>941</v>
      </c>
      <c r="J80" s="11">
        <v>212</v>
      </c>
      <c r="K80" s="9"/>
      <c r="L80" s="9"/>
      <c r="M80" s="9"/>
      <c r="N80" s="9"/>
      <c r="O80" s="9"/>
      <c r="P80" s="9"/>
      <c r="Q80" s="9"/>
      <c r="R80" s="9"/>
      <c r="S80" s="12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13"/>
    </row>
    <row r="81" spans="1:105" s="3" customFormat="1" ht="11.1" customHeight="1" x14ac:dyDescent="0.2">
      <c r="A81" s="6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6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7"/>
    </row>
    <row r="82" spans="1:105" s="3" customFormat="1" ht="21.95" customHeight="1" x14ac:dyDescent="0.2">
      <c r="A82" s="62" t="s">
        <v>191</v>
      </c>
      <c r="B82" s="17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6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7"/>
    </row>
    <row r="83" spans="1:105" s="3" customFormat="1" ht="11.1" customHeight="1" x14ac:dyDescent="0.2">
      <c r="A83" s="6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6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7"/>
    </row>
    <row r="84" spans="1:105" s="3" customFormat="1" ht="21.95" customHeight="1" x14ac:dyDescent="0.2">
      <c r="A84" s="62" t="s">
        <v>192</v>
      </c>
      <c r="B84" s="4">
        <f>SUM(B85:B122)</f>
        <v>82470</v>
      </c>
      <c r="C84" s="4">
        <f>SUM(C85:C122)</f>
        <v>160199</v>
      </c>
      <c r="D84" s="4">
        <f t="shared" ref="D84:BO84" si="0">SUM(D85:D122)</f>
        <v>14170</v>
      </c>
      <c r="E84" s="4">
        <f t="shared" si="0"/>
        <v>91968</v>
      </c>
      <c r="F84" s="4">
        <f t="shared" si="0"/>
        <v>0</v>
      </c>
      <c r="G84" s="4">
        <f t="shared" si="0"/>
        <v>420</v>
      </c>
      <c r="H84" s="4">
        <f t="shared" si="0"/>
        <v>16860</v>
      </c>
      <c r="I84" s="4">
        <f t="shared" si="0"/>
        <v>25697</v>
      </c>
      <c r="J84" s="4">
        <f t="shared" si="0"/>
        <v>18000</v>
      </c>
      <c r="K84" s="4">
        <f t="shared" si="0"/>
        <v>7100</v>
      </c>
      <c r="L84" s="4">
        <f t="shared" si="0"/>
        <v>0</v>
      </c>
      <c r="M84" s="4">
        <f t="shared" si="0"/>
        <v>6500</v>
      </c>
      <c r="N84" s="4">
        <f t="shared" si="0"/>
        <v>3970</v>
      </c>
      <c r="O84" s="4">
        <f t="shared" si="0"/>
        <v>13538</v>
      </c>
      <c r="P84" s="4">
        <f t="shared" si="0"/>
        <v>309062</v>
      </c>
      <c r="Q84" s="5">
        <f t="shared" si="0"/>
        <v>720</v>
      </c>
      <c r="R84" s="4">
        <f t="shared" si="0"/>
        <v>297474</v>
      </c>
      <c r="S84" s="6">
        <f t="shared" si="0"/>
        <v>604338</v>
      </c>
      <c r="T84" s="4">
        <f t="shared" si="0"/>
        <v>98447</v>
      </c>
      <c r="U84" s="5">
        <f t="shared" si="0"/>
        <v>0</v>
      </c>
      <c r="V84" s="4">
        <f t="shared" si="0"/>
        <v>250836</v>
      </c>
      <c r="W84" s="4">
        <f t="shared" si="0"/>
        <v>30733</v>
      </c>
      <c r="X84" s="4">
        <f t="shared" si="0"/>
        <v>203725</v>
      </c>
      <c r="Y84" s="4">
        <f t="shared" si="0"/>
        <v>4060</v>
      </c>
      <c r="Z84" s="4">
        <f t="shared" si="0"/>
        <v>76572</v>
      </c>
      <c r="AA84" s="4">
        <f t="shared" si="0"/>
        <v>139955</v>
      </c>
      <c r="AB84" s="4">
        <f t="shared" si="0"/>
        <v>2500</v>
      </c>
      <c r="AC84" s="4">
        <f t="shared" si="0"/>
        <v>58594</v>
      </c>
      <c r="AD84" s="4">
        <f t="shared" si="0"/>
        <v>323123</v>
      </c>
      <c r="AE84" s="4">
        <f t="shared" si="0"/>
        <v>152782</v>
      </c>
      <c r="AF84" s="4">
        <f t="shared" si="0"/>
        <v>1943</v>
      </c>
      <c r="AG84" s="4">
        <f t="shared" si="0"/>
        <v>102469</v>
      </c>
      <c r="AH84" s="4">
        <f t="shared" si="0"/>
        <v>39044</v>
      </c>
      <c r="AI84" s="4">
        <f t="shared" si="0"/>
        <v>29999</v>
      </c>
      <c r="AJ84" s="4">
        <f t="shared" si="0"/>
        <v>39812</v>
      </c>
      <c r="AK84" s="4">
        <f t="shared" si="0"/>
        <v>32732</v>
      </c>
      <c r="AL84" s="4">
        <f t="shared" si="0"/>
        <v>118267</v>
      </c>
      <c r="AM84" s="4">
        <f t="shared" si="0"/>
        <v>106809</v>
      </c>
      <c r="AN84" s="4">
        <f t="shared" si="0"/>
        <v>29642</v>
      </c>
      <c r="AO84" s="4">
        <f t="shared" si="0"/>
        <v>54511</v>
      </c>
      <c r="AP84" s="4">
        <f t="shared" si="0"/>
        <v>32727</v>
      </c>
      <c r="AQ84" s="4">
        <f t="shared" si="0"/>
        <v>90807</v>
      </c>
      <c r="AR84" s="4">
        <f t="shared" si="0"/>
        <v>32779</v>
      </c>
      <c r="AS84" s="4">
        <f t="shared" si="0"/>
        <v>67766</v>
      </c>
      <c r="AT84" s="4">
        <f t="shared" si="0"/>
        <v>80034</v>
      </c>
      <c r="AU84" s="4">
        <f t="shared" si="0"/>
        <v>44456</v>
      </c>
      <c r="AV84" s="4">
        <f t="shared" si="0"/>
        <v>247099</v>
      </c>
      <c r="AW84" s="4">
        <f t="shared" si="0"/>
        <v>53189</v>
      </c>
      <c r="AX84" s="4">
        <f t="shared" si="0"/>
        <v>57233</v>
      </c>
      <c r="AY84" s="4">
        <f t="shared" si="0"/>
        <v>57781</v>
      </c>
      <c r="AZ84" s="4">
        <f t="shared" si="0"/>
        <v>91540</v>
      </c>
      <c r="BA84" s="4">
        <f t="shared" si="0"/>
        <v>25407</v>
      </c>
      <c r="BB84" s="4">
        <f t="shared" si="0"/>
        <v>178278</v>
      </c>
      <c r="BC84" s="4">
        <f t="shared" si="0"/>
        <v>146226</v>
      </c>
      <c r="BD84" s="4">
        <f t="shared" si="0"/>
        <v>53526</v>
      </c>
      <c r="BE84" s="4">
        <f t="shared" si="0"/>
        <v>62277</v>
      </c>
      <c r="BF84" s="4">
        <f t="shared" si="0"/>
        <v>39931</v>
      </c>
      <c r="BG84" s="4">
        <f t="shared" si="0"/>
        <v>37206</v>
      </c>
      <c r="BH84" s="4">
        <f t="shared" si="0"/>
        <v>19461</v>
      </c>
      <c r="BI84" s="4">
        <f t="shared" si="0"/>
        <v>97986</v>
      </c>
      <c r="BJ84" s="4">
        <f t="shared" si="0"/>
        <v>2707</v>
      </c>
      <c r="BK84" s="4">
        <f t="shared" si="0"/>
        <v>1720</v>
      </c>
      <c r="BL84" s="5">
        <f t="shared" si="0"/>
        <v>351</v>
      </c>
      <c r="BM84" s="4">
        <f t="shared" si="0"/>
        <v>8420</v>
      </c>
      <c r="BN84" s="4">
        <f t="shared" si="0"/>
        <v>1750</v>
      </c>
      <c r="BO84" s="5">
        <f t="shared" si="0"/>
        <v>0</v>
      </c>
      <c r="BP84" s="5">
        <f t="shared" ref="BP84:CY84" si="1">SUM(BP85:BP122)</f>
        <v>0</v>
      </c>
      <c r="BQ84" s="5">
        <f t="shared" si="1"/>
        <v>0</v>
      </c>
      <c r="BR84" s="5">
        <f t="shared" si="1"/>
        <v>0</v>
      </c>
      <c r="BS84" s="5">
        <f t="shared" si="1"/>
        <v>0</v>
      </c>
      <c r="BT84" s="5">
        <f t="shared" si="1"/>
        <v>0</v>
      </c>
      <c r="BU84" s="5">
        <f t="shared" si="1"/>
        <v>174</v>
      </c>
      <c r="BV84" s="5">
        <f t="shared" si="1"/>
        <v>17</v>
      </c>
      <c r="BW84" s="5">
        <f t="shared" si="1"/>
        <v>240</v>
      </c>
      <c r="BX84" s="5">
        <f t="shared" si="1"/>
        <v>68</v>
      </c>
      <c r="BY84" s="5">
        <f t="shared" si="1"/>
        <v>519</v>
      </c>
      <c r="BZ84" s="5">
        <f t="shared" si="1"/>
        <v>80</v>
      </c>
      <c r="CA84" s="5">
        <f t="shared" si="1"/>
        <v>54</v>
      </c>
      <c r="CB84" s="5">
        <f t="shared" si="1"/>
        <v>32</v>
      </c>
      <c r="CC84" s="5">
        <f t="shared" si="1"/>
        <v>50</v>
      </c>
      <c r="CD84" s="5">
        <f t="shared" si="1"/>
        <v>53</v>
      </c>
      <c r="CE84" s="5">
        <f t="shared" si="1"/>
        <v>238</v>
      </c>
      <c r="CF84" s="5">
        <f t="shared" si="1"/>
        <v>19</v>
      </c>
      <c r="CG84" s="5">
        <f t="shared" si="1"/>
        <v>176</v>
      </c>
      <c r="CH84" s="5">
        <f t="shared" si="1"/>
        <v>37</v>
      </c>
      <c r="CI84" s="5">
        <f t="shared" si="1"/>
        <v>82</v>
      </c>
      <c r="CJ84" s="5">
        <f t="shared" si="1"/>
        <v>172</v>
      </c>
      <c r="CK84" s="5">
        <f t="shared" si="1"/>
        <v>115</v>
      </c>
      <c r="CL84" s="5">
        <f t="shared" si="1"/>
        <v>64</v>
      </c>
      <c r="CM84" s="5">
        <f t="shared" si="1"/>
        <v>77</v>
      </c>
      <c r="CN84" s="4">
        <f t="shared" si="1"/>
        <v>18218</v>
      </c>
      <c r="CO84" s="5">
        <f t="shared" si="1"/>
        <v>46</v>
      </c>
      <c r="CP84" s="5">
        <f t="shared" si="1"/>
        <v>46</v>
      </c>
      <c r="CQ84" s="5">
        <f t="shared" si="1"/>
        <v>0</v>
      </c>
      <c r="CR84" s="5">
        <f t="shared" si="1"/>
        <v>0</v>
      </c>
      <c r="CS84" s="5">
        <f t="shared" si="1"/>
        <v>0</v>
      </c>
      <c r="CT84" s="4">
        <f t="shared" si="1"/>
        <v>9811</v>
      </c>
      <c r="CU84" s="5">
        <f t="shared" si="1"/>
        <v>6</v>
      </c>
      <c r="CV84" s="4">
        <f t="shared" si="1"/>
        <v>99367</v>
      </c>
      <c r="CW84" s="5">
        <f t="shared" si="1"/>
        <v>0</v>
      </c>
      <c r="CX84" s="4">
        <f t="shared" si="1"/>
        <v>39489</v>
      </c>
      <c r="CY84" s="5">
        <f t="shared" si="1"/>
        <v>0</v>
      </c>
      <c r="CZ84" s="4">
        <v>196475</v>
      </c>
      <c r="DA84" s="7"/>
    </row>
    <row r="85" spans="1:105" s="8" customFormat="1" ht="11.1" customHeight="1" x14ac:dyDescent="0.2">
      <c r="A85" s="63" t="s">
        <v>193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11">
        <v>284</v>
      </c>
      <c r="P85" s="11">
        <v>233</v>
      </c>
      <c r="Q85" s="9"/>
      <c r="R85" s="9"/>
      <c r="S85" s="15">
        <v>1914</v>
      </c>
      <c r="T85" s="10">
        <v>18974</v>
      </c>
      <c r="U85" s="9"/>
      <c r="V85" s="9"/>
      <c r="W85" s="10">
        <v>6550</v>
      </c>
      <c r="X85" s="11">
        <v>554</v>
      </c>
      <c r="Y85" s="9"/>
      <c r="Z85" s="9"/>
      <c r="AA85" s="10">
        <v>3363</v>
      </c>
      <c r="AB85" s="9"/>
      <c r="AC85" s="11">
        <v>957</v>
      </c>
      <c r="AD85" s="10">
        <v>3966</v>
      </c>
      <c r="AE85" s="10">
        <v>2324</v>
      </c>
      <c r="AF85" s="9"/>
      <c r="AG85" s="10">
        <v>1579</v>
      </c>
      <c r="AH85" s="11">
        <v>645</v>
      </c>
      <c r="AI85" s="11">
        <v>465</v>
      </c>
      <c r="AJ85" s="11">
        <v>616</v>
      </c>
      <c r="AK85" s="11">
        <v>492</v>
      </c>
      <c r="AL85" s="10">
        <v>1791</v>
      </c>
      <c r="AM85" s="10">
        <v>1647</v>
      </c>
      <c r="AN85" s="11">
        <v>458</v>
      </c>
      <c r="AO85" s="11">
        <v>814</v>
      </c>
      <c r="AP85" s="11">
        <v>518</v>
      </c>
      <c r="AQ85" s="10">
        <v>1331</v>
      </c>
      <c r="AR85" s="11">
        <v>542</v>
      </c>
      <c r="AS85" s="11">
        <v>993</v>
      </c>
      <c r="AT85" s="10">
        <v>1112</v>
      </c>
      <c r="AU85" s="11">
        <v>649</v>
      </c>
      <c r="AV85" s="10">
        <v>2844</v>
      </c>
      <c r="AW85" s="11">
        <v>787</v>
      </c>
      <c r="AX85" s="11">
        <v>794</v>
      </c>
      <c r="AY85" s="11">
        <v>805</v>
      </c>
      <c r="AZ85" s="10">
        <v>1373</v>
      </c>
      <c r="BA85" s="11">
        <v>407</v>
      </c>
      <c r="BB85" s="10">
        <v>2355</v>
      </c>
      <c r="BC85" s="10">
        <v>2145</v>
      </c>
      <c r="BD85" s="11">
        <v>749</v>
      </c>
      <c r="BE85" s="11">
        <v>926</v>
      </c>
      <c r="BF85" s="11">
        <v>629</v>
      </c>
      <c r="BG85" s="11">
        <v>593</v>
      </c>
      <c r="BH85" s="11">
        <v>340</v>
      </c>
      <c r="BI85" s="10">
        <v>2148</v>
      </c>
      <c r="BJ85" s="9"/>
      <c r="BK85" s="9"/>
      <c r="BL85" s="9"/>
      <c r="BM85" s="11">
        <v>66</v>
      </c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11">
        <v>136</v>
      </c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10">
        <v>1421</v>
      </c>
      <c r="CW85" s="9"/>
      <c r="CX85" s="11">
        <v>865</v>
      </c>
      <c r="CY85" s="9"/>
      <c r="CZ85" s="13"/>
    </row>
    <row r="86" spans="1:105" s="8" customFormat="1" ht="11.1" customHeight="1" x14ac:dyDescent="0.2">
      <c r="A86" s="63" t="s">
        <v>194</v>
      </c>
      <c r="B86" s="11">
        <v>43</v>
      </c>
      <c r="C86" s="10">
        <v>14720</v>
      </c>
      <c r="D86" s="9"/>
      <c r="E86" s="10">
        <v>2942</v>
      </c>
      <c r="F86" s="9"/>
      <c r="G86" s="9"/>
      <c r="H86" s="9"/>
      <c r="I86" s="9"/>
      <c r="J86" s="9"/>
      <c r="K86" s="9"/>
      <c r="L86" s="9"/>
      <c r="M86" s="9"/>
      <c r="N86" s="9"/>
      <c r="O86" s="11">
        <v>801</v>
      </c>
      <c r="P86" s="11">
        <v>657</v>
      </c>
      <c r="Q86" s="9"/>
      <c r="R86" s="9"/>
      <c r="S86" s="15">
        <v>5393</v>
      </c>
      <c r="T86" s="10">
        <v>79473</v>
      </c>
      <c r="U86" s="9"/>
      <c r="V86" s="9"/>
      <c r="W86" s="10">
        <v>24183</v>
      </c>
      <c r="X86" s="10">
        <v>1594</v>
      </c>
      <c r="Y86" s="9"/>
      <c r="Z86" s="9"/>
      <c r="AA86" s="10">
        <v>13221</v>
      </c>
      <c r="AB86" s="9"/>
      <c r="AC86" s="10">
        <v>3916</v>
      </c>
      <c r="AD86" s="10">
        <v>25887</v>
      </c>
      <c r="AE86" s="10">
        <v>8449</v>
      </c>
      <c r="AF86" s="9"/>
      <c r="AG86" s="10">
        <v>5928</v>
      </c>
      <c r="AH86" s="10">
        <v>2003</v>
      </c>
      <c r="AI86" s="10">
        <v>1712</v>
      </c>
      <c r="AJ86" s="10">
        <v>2200</v>
      </c>
      <c r="AK86" s="10">
        <v>2012</v>
      </c>
      <c r="AL86" s="10">
        <v>7526</v>
      </c>
      <c r="AM86" s="10">
        <v>6229</v>
      </c>
      <c r="AN86" s="10">
        <v>1868</v>
      </c>
      <c r="AO86" s="10">
        <v>2554</v>
      </c>
      <c r="AP86" s="10">
        <v>2078</v>
      </c>
      <c r="AQ86" s="10">
        <v>6222</v>
      </c>
      <c r="AR86" s="10">
        <v>1576</v>
      </c>
      <c r="AS86" s="10">
        <v>3467</v>
      </c>
      <c r="AT86" s="10">
        <v>4838</v>
      </c>
      <c r="AU86" s="10">
        <v>2797</v>
      </c>
      <c r="AV86" s="10">
        <v>12968</v>
      </c>
      <c r="AW86" s="10">
        <v>2711</v>
      </c>
      <c r="AX86" s="10">
        <v>3545</v>
      </c>
      <c r="AY86" s="10">
        <v>3156</v>
      </c>
      <c r="AZ86" s="10">
        <v>5678</v>
      </c>
      <c r="BA86" s="10">
        <v>1563</v>
      </c>
      <c r="BB86" s="10">
        <v>10628</v>
      </c>
      <c r="BC86" s="10">
        <v>9177</v>
      </c>
      <c r="BD86" s="10">
        <v>2619</v>
      </c>
      <c r="BE86" s="10">
        <v>3940</v>
      </c>
      <c r="BF86" s="10">
        <v>2557</v>
      </c>
      <c r="BG86" s="10">
        <v>2337</v>
      </c>
      <c r="BH86" s="10">
        <v>1830</v>
      </c>
      <c r="BI86" s="10">
        <v>8060</v>
      </c>
      <c r="BJ86" s="9"/>
      <c r="BK86" s="9"/>
      <c r="BL86" s="9"/>
      <c r="BM86" s="11">
        <v>187</v>
      </c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11">
        <v>383</v>
      </c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10">
        <v>18218</v>
      </c>
      <c r="CO86" s="9"/>
      <c r="CP86" s="9"/>
      <c r="CQ86" s="9"/>
      <c r="CR86" s="9"/>
      <c r="CS86" s="9"/>
      <c r="CT86" s="9"/>
      <c r="CU86" s="9"/>
      <c r="CV86" s="10">
        <v>10372</v>
      </c>
      <c r="CW86" s="9"/>
      <c r="CX86" s="10">
        <v>5527</v>
      </c>
      <c r="CY86" s="9"/>
      <c r="CZ86" s="13"/>
    </row>
    <row r="87" spans="1:105" s="8" customFormat="1" ht="11.1" customHeight="1" x14ac:dyDescent="0.2">
      <c r="A87" s="63" t="s">
        <v>195</v>
      </c>
      <c r="B87" s="11">
        <v>893</v>
      </c>
      <c r="C87" s="10">
        <v>3442</v>
      </c>
      <c r="D87" s="9"/>
      <c r="E87" s="10">
        <v>12107</v>
      </c>
      <c r="F87" s="9"/>
      <c r="G87" s="11">
        <v>420</v>
      </c>
      <c r="H87" s="9"/>
      <c r="I87" s="9"/>
      <c r="J87" s="9"/>
      <c r="K87" s="9"/>
      <c r="L87" s="9"/>
      <c r="M87" s="9"/>
      <c r="N87" s="9"/>
      <c r="O87" s="9"/>
      <c r="P87" s="10">
        <v>2763</v>
      </c>
      <c r="Q87" s="9"/>
      <c r="R87" s="11">
        <v>541</v>
      </c>
      <c r="S87" s="15">
        <v>4457</v>
      </c>
      <c r="T87" s="9"/>
      <c r="U87" s="9"/>
      <c r="V87" s="9"/>
      <c r="W87" s="9"/>
      <c r="X87" s="11">
        <v>653</v>
      </c>
      <c r="Y87" s="9"/>
      <c r="Z87" s="11">
        <v>468</v>
      </c>
      <c r="AA87" s="9"/>
      <c r="AB87" s="9"/>
      <c r="AC87" s="9"/>
      <c r="AD87" s="10">
        <v>1363</v>
      </c>
      <c r="AE87" s="11">
        <v>162</v>
      </c>
      <c r="AF87" s="9"/>
      <c r="AG87" s="10">
        <v>3678</v>
      </c>
      <c r="AH87" s="9"/>
      <c r="AI87" s="9"/>
      <c r="AJ87" s="9"/>
      <c r="AK87" s="9"/>
      <c r="AL87" s="9"/>
      <c r="AM87" s="10">
        <v>2233</v>
      </c>
      <c r="AN87" s="9"/>
      <c r="AO87" s="9"/>
      <c r="AP87" s="9"/>
      <c r="AQ87" s="9"/>
      <c r="AR87" s="9"/>
      <c r="AS87" s="9"/>
      <c r="AT87" s="9"/>
      <c r="AU87" s="9"/>
      <c r="AV87" s="11">
        <v>291</v>
      </c>
      <c r="AW87" s="9"/>
      <c r="AX87" s="9"/>
      <c r="AY87" s="9"/>
      <c r="AZ87" s="9"/>
      <c r="BA87" s="9"/>
      <c r="BB87" s="11">
        <v>350</v>
      </c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13"/>
    </row>
    <row r="88" spans="1:105" s="8" customFormat="1" ht="11.1" customHeight="1" x14ac:dyDescent="0.2">
      <c r="A88" s="63" t="s">
        <v>196</v>
      </c>
      <c r="B88" s="10">
        <v>2094</v>
      </c>
      <c r="C88" s="11">
        <v>514</v>
      </c>
      <c r="D88" s="11">
        <v>6</v>
      </c>
      <c r="E88" s="10">
        <v>4215</v>
      </c>
      <c r="F88" s="9"/>
      <c r="G88" s="9"/>
      <c r="H88" s="9"/>
      <c r="I88" s="9"/>
      <c r="J88" s="9"/>
      <c r="K88" s="9"/>
      <c r="L88" s="9"/>
      <c r="M88" s="9"/>
      <c r="N88" s="9"/>
      <c r="O88" s="9"/>
      <c r="P88" s="10">
        <v>2793</v>
      </c>
      <c r="Q88" s="9"/>
      <c r="R88" s="10">
        <v>2557</v>
      </c>
      <c r="S88" s="15">
        <v>1920</v>
      </c>
      <c r="T88" s="9"/>
      <c r="U88" s="9"/>
      <c r="V88" s="11">
        <v>11</v>
      </c>
      <c r="W88" s="9"/>
      <c r="X88" s="11">
        <v>558</v>
      </c>
      <c r="Y88" s="9"/>
      <c r="Z88" s="9"/>
      <c r="AA88" s="9"/>
      <c r="AB88" s="9"/>
      <c r="AC88" s="9"/>
      <c r="AD88" s="11">
        <v>486</v>
      </c>
      <c r="AE88" s="11">
        <v>540</v>
      </c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10">
        <v>1196</v>
      </c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11">
        <v>62</v>
      </c>
      <c r="CU88" s="9"/>
      <c r="CV88" s="11">
        <v>362</v>
      </c>
      <c r="CW88" s="9"/>
      <c r="CX88" s="11">
        <v>383</v>
      </c>
      <c r="CY88" s="9"/>
      <c r="CZ88" s="13"/>
    </row>
    <row r="89" spans="1:105" s="8" customFormat="1" ht="11.1" customHeight="1" x14ac:dyDescent="0.2">
      <c r="A89" s="63" t="s">
        <v>197</v>
      </c>
      <c r="B89" s="10">
        <v>3749</v>
      </c>
      <c r="C89" s="9"/>
      <c r="D89" s="9"/>
      <c r="E89" s="10">
        <v>6092</v>
      </c>
      <c r="F89" s="9"/>
      <c r="G89" s="9"/>
      <c r="H89" s="9"/>
      <c r="I89" s="11">
        <v>36</v>
      </c>
      <c r="J89" s="11">
        <v>52</v>
      </c>
      <c r="K89" s="9"/>
      <c r="L89" s="9"/>
      <c r="M89" s="9"/>
      <c r="N89" s="9"/>
      <c r="O89" s="9"/>
      <c r="P89" s="9"/>
      <c r="Q89" s="9"/>
      <c r="R89" s="10">
        <v>2526</v>
      </c>
      <c r="S89" s="12"/>
      <c r="T89" s="9"/>
      <c r="U89" s="9"/>
      <c r="V89" s="10">
        <v>2555</v>
      </c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13"/>
    </row>
    <row r="90" spans="1:105" s="8" customFormat="1" ht="11.1" customHeight="1" x14ac:dyDescent="0.2">
      <c r="A90" s="63" t="s">
        <v>198</v>
      </c>
      <c r="B90" s="9"/>
      <c r="C90" s="10">
        <v>1578</v>
      </c>
      <c r="D90" s="9"/>
      <c r="E90" s="10">
        <v>2191</v>
      </c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12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13"/>
    </row>
    <row r="91" spans="1:105" s="8" customFormat="1" ht="11.1" customHeight="1" x14ac:dyDescent="0.2">
      <c r="A91" s="63" t="s">
        <v>199</v>
      </c>
      <c r="B91" s="9"/>
      <c r="C91" s="9"/>
      <c r="D91" s="11">
        <v>102</v>
      </c>
      <c r="E91" s="9"/>
      <c r="F91" s="9"/>
      <c r="G91" s="9"/>
      <c r="H91" s="9"/>
      <c r="I91" s="9"/>
      <c r="J91" s="9"/>
      <c r="K91" s="9"/>
      <c r="L91" s="9"/>
      <c r="M91" s="9"/>
      <c r="N91" s="10">
        <v>3970</v>
      </c>
      <c r="O91" s="9"/>
      <c r="P91" s="11">
        <v>597</v>
      </c>
      <c r="Q91" s="9"/>
      <c r="R91" s="9"/>
      <c r="S91" s="12"/>
      <c r="T91" s="9"/>
      <c r="U91" s="9"/>
      <c r="V91" s="9"/>
      <c r="W91" s="9"/>
      <c r="X91" s="9"/>
      <c r="Y91" s="9"/>
      <c r="Z91" s="9"/>
      <c r="AA91" s="9"/>
      <c r="AB91" s="9"/>
      <c r="AC91" s="11">
        <v>30</v>
      </c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11">
        <v>168</v>
      </c>
      <c r="AP91" s="9"/>
      <c r="AQ91" s="9"/>
      <c r="AR91" s="9"/>
      <c r="AS91" s="9"/>
      <c r="AT91" s="9"/>
      <c r="AU91" s="11">
        <v>785</v>
      </c>
      <c r="AV91" s="11">
        <v>48</v>
      </c>
      <c r="AW91" s="9"/>
      <c r="AX91" s="9"/>
      <c r="AY91" s="9"/>
      <c r="AZ91" s="9"/>
      <c r="BA91" s="9"/>
      <c r="BB91" s="11">
        <v>10</v>
      </c>
      <c r="BC91" s="9"/>
      <c r="BD91" s="9"/>
      <c r="BE91" s="9"/>
      <c r="BF91" s="9"/>
      <c r="BG91" s="11">
        <v>3</v>
      </c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13"/>
    </row>
    <row r="92" spans="1:105" s="8" customFormat="1" ht="11.1" customHeight="1" x14ac:dyDescent="0.2">
      <c r="A92" s="63" t="s">
        <v>200</v>
      </c>
      <c r="B92" s="11">
        <v>116</v>
      </c>
      <c r="C92" s="10">
        <v>2201</v>
      </c>
      <c r="D92" s="11">
        <v>552</v>
      </c>
      <c r="E92" s="10">
        <v>3569</v>
      </c>
      <c r="F92" s="9"/>
      <c r="G92" s="9"/>
      <c r="H92" s="9"/>
      <c r="I92" s="10">
        <v>6159</v>
      </c>
      <c r="J92" s="9"/>
      <c r="K92" s="10">
        <v>7100</v>
      </c>
      <c r="L92" s="9"/>
      <c r="M92" s="9"/>
      <c r="N92" s="9"/>
      <c r="O92" s="11">
        <v>261</v>
      </c>
      <c r="P92" s="10">
        <v>4062</v>
      </c>
      <c r="Q92" s="9"/>
      <c r="R92" s="10">
        <v>2157</v>
      </c>
      <c r="S92" s="15">
        <v>5957</v>
      </c>
      <c r="T92" s="9"/>
      <c r="U92" s="9"/>
      <c r="V92" s="11">
        <v>483</v>
      </c>
      <c r="W92" s="9"/>
      <c r="X92" s="9"/>
      <c r="Y92" s="9"/>
      <c r="Z92" s="9"/>
      <c r="AA92" s="9"/>
      <c r="AB92" s="9"/>
      <c r="AC92" s="9"/>
      <c r="AD92" s="11">
        <v>911</v>
      </c>
      <c r="AE92" s="9"/>
      <c r="AF92" s="9"/>
      <c r="AG92" s="11">
        <v>891</v>
      </c>
      <c r="AH92" s="11">
        <v>16</v>
      </c>
      <c r="AI92" s="9"/>
      <c r="AJ92" s="10">
        <v>1031</v>
      </c>
      <c r="AK92" s="10">
        <v>1202</v>
      </c>
      <c r="AL92" s="10">
        <v>9625</v>
      </c>
      <c r="AM92" s="10">
        <v>1034</v>
      </c>
      <c r="AN92" s="9"/>
      <c r="AO92" s="11">
        <v>287</v>
      </c>
      <c r="AP92" s="11">
        <v>88</v>
      </c>
      <c r="AQ92" s="10">
        <v>1243</v>
      </c>
      <c r="AR92" s="11">
        <v>814</v>
      </c>
      <c r="AS92" s="9"/>
      <c r="AT92" s="10">
        <v>1565</v>
      </c>
      <c r="AU92" s="11">
        <v>826</v>
      </c>
      <c r="AV92" s="10">
        <v>3407</v>
      </c>
      <c r="AW92" s="11">
        <v>809</v>
      </c>
      <c r="AX92" s="10">
        <v>1000</v>
      </c>
      <c r="AY92" s="11">
        <v>985</v>
      </c>
      <c r="AZ92" s="11">
        <v>965</v>
      </c>
      <c r="BA92" s="11">
        <v>514</v>
      </c>
      <c r="BB92" s="10">
        <v>1846</v>
      </c>
      <c r="BC92" s="10">
        <v>2114</v>
      </c>
      <c r="BD92" s="11">
        <v>981</v>
      </c>
      <c r="BE92" s="10">
        <v>1571</v>
      </c>
      <c r="BF92" s="10">
        <v>1304</v>
      </c>
      <c r="BG92" s="10">
        <v>1408</v>
      </c>
      <c r="BH92" s="11">
        <v>316</v>
      </c>
      <c r="BI92" s="11">
        <v>891</v>
      </c>
      <c r="BJ92" s="9"/>
      <c r="BK92" s="9"/>
      <c r="BL92" s="9"/>
      <c r="BM92" s="11">
        <v>219</v>
      </c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11">
        <v>123</v>
      </c>
      <c r="CU92" s="9"/>
      <c r="CV92" s="9"/>
      <c r="CW92" s="9"/>
      <c r="CX92" s="9"/>
      <c r="CY92" s="9"/>
      <c r="CZ92" s="13"/>
    </row>
    <row r="93" spans="1:105" s="8" customFormat="1" ht="11.1" customHeight="1" x14ac:dyDescent="0.2">
      <c r="A93" s="63" t="s">
        <v>201</v>
      </c>
      <c r="B93" s="9"/>
      <c r="C93" s="9"/>
      <c r="D93" s="9"/>
      <c r="E93" s="10">
        <v>9462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15">
        <v>10992</v>
      </c>
      <c r="T93" s="9"/>
      <c r="U93" s="9"/>
      <c r="V93" s="9"/>
      <c r="W93" s="9"/>
      <c r="X93" s="10">
        <v>2054</v>
      </c>
      <c r="Y93" s="9"/>
      <c r="Z93" s="9"/>
      <c r="AA93" s="9"/>
      <c r="AB93" s="9"/>
      <c r="AC93" s="9"/>
      <c r="AD93" s="10">
        <v>1382</v>
      </c>
      <c r="AE93" s="11">
        <v>502</v>
      </c>
      <c r="AF93" s="9"/>
      <c r="AG93" s="9"/>
      <c r="AH93" s="9"/>
      <c r="AI93" s="9"/>
      <c r="AJ93" s="9"/>
      <c r="AK93" s="9"/>
      <c r="AL93" s="11">
        <v>76</v>
      </c>
      <c r="AM93" s="9"/>
      <c r="AN93" s="9"/>
      <c r="AO93" s="9"/>
      <c r="AP93" s="9"/>
      <c r="AQ93" s="11">
        <v>360</v>
      </c>
      <c r="AR93" s="9"/>
      <c r="AS93" s="9"/>
      <c r="AT93" s="9"/>
      <c r="AU93" s="9"/>
      <c r="AV93" s="11">
        <v>632</v>
      </c>
      <c r="AW93" s="9"/>
      <c r="AX93" s="9"/>
      <c r="AY93" s="9"/>
      <c r="AZ93" s="11">
        <v>492</v>
      </c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11">
        <v>309</v>
      </c>
      <c r="CW93" s="9"/>
      <c r="CX93" s="9"/>
      <c r="CY93" s="9"/>
      <c r="CZ93" s="13"/>
    </row>
    <row r="94" spans="1:105" s="8" customFormat="1" ht="11.1" customHeight="1" x14ac:dyDescent="0.2">
      <c r="A94" s="63" t="s">
        <v>202</v>
      </c>
      <c r="B94" s="9"/>
      <c r="C94" s="9"/>
      <c r="D94" s="9"/>
      <c r="E94" s="11">
        <v>575</v>
      </c>
      <c r="F94" s="9"/>
      <c r="G94" s="9"/>
      <c r="H94" s="9"/>
      <c r="I94" s="11">
        <v>18</v>
      </c>
      <c r="J94" s="9"/>
      <c r="K94" s="9"/>
      <c r="L94" s="9"/>
      <c r="M94" s="9"/>
      <c r="N94" s="9"/>
      <c r="O94" s="9"/>
      <c r="P94" s="9"/>
      <c r="Q94" s="9"/>
      <c r="R94" s="9"/>
      <c r="S94" s="12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13"/>
    </row>
    <row r="95" spans="1:105" s="8" customFormat="1" ht="11.1" customHeight="1" x14ac:dyDescent="0.2">
      <c r="A95" s="63" t="s">
        <v>203</v>
      </c>
      <c r="B95" s="9"/>
      <c r="C95" s="9"/>
      <c r="D95" s="9"/>
      <c r="E95" s="11">
        <v>701</v>
      </c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14">
        <v>556</v>
      </c>
      <c r="T95" s="9"/>
      <c r="U95" s="9"/>
      <c r="V95" s="9"/>
      <c r="W95" s="9"/>
      <c r="X95" s="11">
        <v>239</v>
      </c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13"/>
    </row>
    <row r="96" spans="1:105" s="8" customFormat="1" ht="11.1" customHeight="1" x14ac:dyDescent="0.2">
      <c r="A96" s="63" t="s">
        <v>204</v>
      </c>
      <c r="B96" s="9"/>
      <c r="C96" s="9"/>
      <c r="D96" s="9"/>
      <c r="E96" s="10">
        <v>2779</v>
      </c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15">
        <v>2964</v>
      </c>
      <c r="T96" s="9"/>
      <c r="U96" s="9"/>
      <c r="V96" s="9"/>
      <c r="W96" s="9"/>
      <c r="X96" s="10">
        <v>2322</v>
      </c>
      <c r="Y96" s="9"/>
      <c r="Z96" s="10">
        <v>2959</v>
      </c>
      <c r="AA96" s="9"/>
      <c r="AB96" s="9"/>
      <c r="AC96" s="9"/>
      <c r="AD96" s="11">
        <v>411</v>
      </c>
      <c r="AE96" s="11">
        <v>284</v>
      </c>
      <c r="AF96" s="9"/>
      <c r="AG96" s="11">
        <v>679</v>
      </c>
      <c r="AH96" s="11">
        <v>85</v>
      </c>
      <c r="AI96" s="9"/>
      <c r="AJ96" s="9"/>
      <c r="AK96" s="9"/>
      <c r="AL96" s="11">
        <v>365</v>
      </c>
      <c r="AM96" s="9"/>
      <c r="AN96" s="11">
        <v>142</v>
      </c>
      <c r="AO96" s="9"/>
      <c r="AP96" s="9"/>
      <c r="AQ96" s="9"/>
      <c r="AR96" s="9"/>
      <c r="AS96" s="9"/>
      <c r="AT96" s="11">
        <v>154</v>
      </c>
      <c r="AU96" s="9"/>
      <c r="AV96" s="11">
        <v>836</v>
      </c>
      <c r="AW96" s="9"/>
      <c r="AX96" s="9"/>
      <c r="AY96" s="11">
        <v>90</v>
      </c>
      <c r="AZ96" s="11">
        <v>269</v>
      </c>
      <c r="BA96" s="9"/>
      <c r="BB96" s="9"/>
      <c r="BC96" s="11">
        <v>997</v>
      </c>
      <c r="BD96" s="10">
        <v>1249</v>
      </c>
      <c r="BE96" s="9"/>
      <c r="BF96" s="11">
        <v>429</v>
      </c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11">
        <v>411</v>
      </c>
      <c r="CW96" s="9"/>
      <c r="CX96" s="9"/>
      <c r="CY96" s="9"/>
      <c r="CZ96" s="13"/>
    </row>
    <row r="97" spans="1:104" s="8" customFormat="1" ht="11.1" customHeight="1" x14ac:dyDescent="0.2">
      <c r="A97" s="63" t="s">
        <v>205</v>
      </c>
      <c r="B97" s="9"/>
      <c r="C97" s="9"/>
      <c r="D97" s="9"/>
      <c r="E97" s="10">
        <v>11994</v>
      </c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15">
        <v>7080</v>
      </c>
      <c r="T97" s="9"/>
      <c r="U97" s="9"/>
      <c r="V97" s="9"/>
      <c r="W97" s="9"/>
      <c r="X97" s="10">
        <v>3127</v>
      </c>
      <c r="Y97" s="9"/>
      <c r="Z97" s="11">
        <v>664</v>
      </c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11">
        <v>143</v>
      </c>
      <c r="AW97" s="9"/>
      <c r="AX97" s="11">
        <v>18</v>
      </c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11">
        <v>370</v>
      </c>
      <c r="CW97" s="9"/>
      <c r="CX97" s="9"/>
      <c r="CY97" s="9"/>
      <c r="CZ97" s="13"/>
    </row>
    <row r="98" spans="1:104" s="8" customFormat="1" ht="11.1" customHeight="1" x14ac:dyDescent="0.2">
      <c r="A98" s="63" t="s">
        <v>206</v>
      </c>
      <c r="B98" s="9"/>
      <c r="C98" s="10">
        <v>2262</v>
      </c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10">
        <v>4128</v>
      </c>
      <c r="Q98" s="9"/>
      <c r="R98" s="10">
        <v>6377</v>
      </c>
      <c r="S98" s="15">
        <v>4493</v>
      </c>
      <c r="T98" s="9"/>
      <c r="U98" s="9"/>
      <c r="V98" s="10">
        <v>3052</v>
      </c>
      <c r="W98" s="9"/>
      <c r="X98" s="9"/>
      <c r="Y98" s="9"/>
      <c r="Z98" s="10">
        <v>1385</v>
      </c>
      <c r="AA98" s="11">
        <v>841</v>
      </c>
      <c r="AB98" s="9"/>
      <c r="AC98" s="9"/>
      <c r="AD98" s="10">
        <v>2523</v>
      </c>
      <c r="AE98" s="10">
        <v>2399</v>
      </c>
      <c r="AF98" s="9"/>
      <c r="AG98" s="11">
        <v>925</v>
      </c>
      <c r="AH98" s="11">
        <v>51</v>
      </c>
      <c r="AI98" s="11">
        <v>7</v>
      </c>
      <c r="AJ98" s="9"/>
      <c r="AK98" s="11">
        <v>282</v>
      </c>
      <c r="AL98" s="10">
        <v>1530</v>
      </c>
      <c r="AM98" s="10">
        <v>1314</v>
      </c>
      <c r="AN98" s="9"/>
      <c r="AO98" s="11">
        <v>163</v>
      </c>
      <c r="AP98" s="11">
        <v>135</v>
      </c>
      <c r="AQ98" s="11">
        <v>86</v>
      </c>
      <c r="AR98" s="9"/>
      <c r="AS98" s="11">
        <v>43</v>
      </c>
      <c r="AT98" s="11">
        <v>384</v>
      </c>
      <c r="AU98" s="9"/>
      <c r="AV98" s="10">
        <v>2853</v>
      </c>
      <c r="AW98" s="11">
        <v>251</v>
      </c>
      <c r="AX98" s="11">
        <v>690</v>
      </c>
      <c r="AY98" s="10">
        <v>2838</v>
      </c>
      <c r="AZ98" s="11">
        <v>278</v>
      </c>
      <c r="BA98" s="11">
        <v>141</v>
      </c>
      <c r="BB98" s="11">
        <v>231</v>
      </c>
      <c r="BC98" s="11">
        <v>594</v>
      </c>
      <c r="BD98" s="11">
        <v>3</v>
      </c>
      <c r="BE98" s="11">
        <v>704</v>
      </c>
      <c r="BF98" s="9"/>
      <c r="BG98" s="11">
        <v>125</v>
      </c>
      <c r="BH98" s="9"/>
      <c r="BI98" s="11">
        <v>389</v>
      </c>
      <c r="BJ98" s="9"/>
      <c r="BK98" s="9"/>
      <c r="BL98" s="9"/>
      <c r="BM98" s="11">
        <v>32</v>
      </c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11">
        <v>294</v>
      </c>
      <c r="CY98" s="9"/>
      <c r="CZ98" s="13"/>
    </row>
    <row r="99" spans="1:104" s="8" customFormat="1" ht="11.1" customHeight="1" x14ac:dyDescent="0.2">
      <c r="A99" s="63" t="s">
        <v>207</v>
      </c>
      <c r="B99" s="10">
        <v>16043</v>
      </c>
      <c r="C99" s="10">
        <v>3552</v>
      </c>
      <c r="D99" s="11">
        <v>613</v>
      </c>
      <c r="E99" s="9"/>
      <c r="F99" s="9"/>
      <c r="G99" s="9"/>
      <c r="H99" s="9"/>
      <c r="I99" s="11">
        <v>111</v>
      </c>
      <c r="J99" s="11">
        <v>310</v>
      </c>
      <c r="K99" s="9"/>
      <c r="L99" s="9"/>
      <c r="M99" s="9"/>
      <c r="N99" s="9"/>
      <c r="O99" s="11">
        <v>34</v>
      </c>
      <c r="P99" s="10">
        <v>8436</v>
      </c>
      <c r="Q99" s="9"/>
      <c r="R99" s="10">
        <v>10379</v>
      </c>
      <c r="S99" s="12"/>
      <c r="T99" s="9"/>
      <c r="U99" s="9"/>
      <c r="V99" s="10">
        <v>3295</v>
      </c>
      <c r="W99" s="9"/>
      <c r="X99" s="9"/>
      <c r="Y99" s="9"/>
      <c r="Z99" s="9"/>
      <c r="AA99" s="11">
        <v>957</v>
      </c>
      <c r="AB99" s="9"/>
      <c r="AC99" s="9"/>
      <c r="AD99" s="10">
        <v>3970</v>
      </c>
      <c r="AE99" s="10">
        <v>3075</v>
      </c>
      <c r="AF99" s="9"/>
      <c r="AG99" s="9"/>
      <c r="AH99" s="9"/>
      <c r="AI99" s="9"/>
      <c r="AJ99" s="9"/>
      <c r="AK99" s="11">
        <v>54</v>
      </c>
      <c r="AL99" s="11">
        <v>544</v>
      </c>
      <c r="AM99" s="10">
        <v>3282</v>
      </c>
      <c r="AN99" s="9"/>
      <c r="AO99" s="11">
        <v>446</v>
      </c>
      <c r="AP99" s="9"/>
      <c r="AQ99" s="10">
        <v>1339</v>
      </c>
      <c r="AR99" s="9"/>
      <c r="AS99" s="11">
        <v>420</v>
      </c>
      <c r="AT99" s="11">
        <v>787</v>
      </c>
      <c r="AU99" s="11">
        <v>710</v>
      </c>
      <c r="AV99" s="10">
        <v>4720</v>
      </c>
      <c r="AW99" s="11">
        <v>484</v>
      </c>
      <c r="AX99" s="11">
        <v>726</v>
      </c>
      <c r="AY99" s="9"/>
      <c r="AZ99" s="10">
        <v>1455</v>
      </c>
      <c r="BA99" s="9"/>
      <c r="BB99" s="11">
        <v>2</v>
      </c>
      <c r="BC99" s="10">
        <v>1580</v>
      </c>
      <c r="BD99" s="9"/>
      <c r="BE99" s="9"/>
      <c r="BF99" s="9"/>
      <c r="BG99" s="11">
        <v>64</v>
      </c>
      <c r="BH99" s="11">
        <v>303</v>
      </c>
      <c r="BI99" s="11">
        <v>318</v>
      </c>
      <c r="BJ99" s="9"/>
      <c r="BK99" s="9"/>
      <c r="BL99" s="9"/>
      <c r="BM99" s="9"/>
      <c r="BN99" s="11">
        <v>684</v>
      </c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11">
        <v>410</v>
      </c>
      <c r="CU99" s="9"/>
      <c r="CV99" s="10">
        <v>1977</v>
      </c>
      <c r="CW99" s="9"/>
      <c r="CX99" s="10">
        <v>1178</v>
      </c>
      <c r="CY99" s="9"/>
      <c r="CZ99" s="13"/>
    </row>
    <row r="100" spans="1:104" s="8" customFormat="1" ht="11.1" customHeight="1" x14ac:dyDescent="0.2">
      <c r="A100" s="63" t="s">
        <v>208</v>
      </c>
      <c r="B100" s="9"/>
      <c r="C100" s="10">
        <v>5189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12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11">
        <v>320</v>
      </c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13"/>
    </row>
    <row r="101" spans="1:104" s="8" customFormat="1" ht="11.1" customHeight="1" x14ac:dyDescent="0.2">
      <c r="A101" s="63" t="s">
        <v>209</v>
      </c>
      <c r="B101" s="9"/>
      <c r="C101" s="10">
        <v>7343</v>
      </c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10">
        <v>29601</v>
      </c>
      <c r="Q101" s="9"/>
      <c r="R101" s="10">
        <v>16568</v>
      </c>
      <c r="S101" s="15">
        <v>8410</v>
      </c>
      <c r="T101" s="9"/>
      <c r="U101" s="9"/>
      <c r="V101" s="10">
        <v>56923</v>
      </c>
      <c r="W101" s="9"/>
      <c r="X101" s="10">
        <v>21302</v>
      </c>
      <c r="Y101" s="9"/>
      <c r="Z101" s="10">
        <v>14202</v>
      </c>
      <c r="AA101" s="10">
        <v>38153</v>
      </c>
      <c r="AB101" s="9"/>
      <c r="AC101" s="10">
        <v>13275</v>
      </c>
      <c r="AD101" s="10">
        <v>36634</v>
      </c>
      <c r="AE101" s="10">
        <v>13393</v>
      </c>
      <c r="AF101" s="9"/>
      <c r="AG101" s="10">
        <v>28868</v>
      </c>
      <c r="AH101" s="10">
        <v>12449</v>
      </c>
      <c r="AI101" s="10">
        <v>2843</v>
      </c>
      <c r="AJ101" s="10">
        <v>10906</v>
      </c>
      <c r="AK101" s="10">
        <v>4360</v>
      </c>
      <c r="AL101" s="11">
        <v>473</v>
      </c>
      <c r="AM101" s="10">
        <v>12670</v>
      </c>
      <c r="AN101" s="10">
        <v>8501</v>
      </c>
      <c r="AO101" s="10">
        <v>4926</v>
      </c>
      <c r="AP101" s="10">
        <v>6665</v>
      </c>
      <c r="AQ101" s="10">
        <v>27009</v>
      </c>
      <c r="AR101" s="10">
        <v>9526</v>
      </c>
      <c r="AS101" s="10">
        <v>4888</v>
      </c>
      <c r="AT101" s="10">
        <v>22068</v>
      </c>
      <c r="AU101" s="10">
        <v>6020</v>
      </c>
      <c r="AV101" s="10">
        <v>10128</v>
      </c>
      <c r="AW101" s="10">
        <v>10101</v>
      </c>
      <c r="AX101" s="10">
        <v>8797</v>
      </c>
      <c r="AY101" s="10">
        <v>1812</v>
      </c>
      <c r="AZ101" s="10">
        <v>26165</v>
      </c>
      <c r="BA101" s="10">
        <v>6432</v>
      </c>
      <c r="BB101" s="10">
        <v>28127</v>
      </c>
      <c r="BC101" s="10">
        <v>26759</v>
      </c>
      <c r="BD101" s="10">
        <v>8922</v>
      </c>
      <c r="BE101" s="10">
        <v>2304</v>
      </c>
      <c r="BF101" s="10">
        <v>6261</v>
      </c>
      <c r="BG101" s="10">
        <v>2576</v>
      </c>
      <c r="BH101" s="9"/>
      <c r="BI101" s="10">
        <v>6889</v>
      </c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10">
        <v>9673</v>
      </c>
      <c r="CW101" s="9"/>
      <c r="CX101" s="10">
        <v>4750</v>
      </c>
      <c r="CY101" s="9"/>
      <c r="CZ101" s="13"/>
    </row>
    <row r="102" spans="1:104" s="8" customFormat="1" ht="11.1" customHeight="1" x14ac:dyDescent="0.2">
      <c r="A102" s="63" t="s">
        <v>210</v>
      </c>
      <c r="B102" s="10">
        <v>6707</v>
      </c>
      <c r="C102" s="10">
        <v>4910</v>
      </c>
      <c r="D102" s="10">
        <v>1630</v>
      </c>
      <c r="E102" s="10">
        <v>9941</v>
      </c>
      <c r="F102" s="9"/>
      <c r="G102" s="9"/>
      <c r="H102" s="9"/>
      <c r="I102" s="11">
        <v>140</v>
      </c>
      <c r="J102" s="11">
        <v>69</v>
      </c>
      <c r="K102" s="9"/>
      <c r="L102" s="9"/>
      <c r="M102" s="9"/>
      <c r="N102" s="9"/>
      <c r="O102" s="11">
        <v>141</v>
      </c>
      <c r="P102" s="10">
        <v>9698</v>
      </c>
      <c r="Q102" s="9"/>
      <c r="R102" s="10">
        <v>13122</v>
      </c>
      <c r="S102" s="15">
        <v>8234</v>
      </c>
      <c r="T102" s="9"/>
      <c r="U102" s="9"/>
      <c r="V102" s="10">
        <v>12037</v>
      </c>
      <c r="W102" s="9"/>
      <c r="X102" s="10">
        <v>7988</v>
      </c>
      <c r="Y102" s="9"/>
      <c r="Z102" s="10">
        <v>2641</v>
      </c>
      <c r="AA102" s="10">
        <v>1839</v>
      </c>
      <c r="AB102" s="9"/>
      <c r="AC102" s="10">
        <v>1278</v>
      </c>
      <c r="AD102" s="10">
        <v>11170</v>
      </c>
      <c r="AE102" s="10">
        <v>4634</v>
      </c>
      <c r="AF102" s="9"/>
      <c r="AG102" s="10">
        <v>2776</v>
      </c>
      <c r="AH102" s="9"/>
      <c r="AI102" s="11">
        <v>75</v>
      </c>
      <c r="AJ102" s="11">
        <v>181</v>
      </c>
      <c r="AK102" s="10">
        <v>1104</v>
      </c>
      <c r="AL102" s="10">
        <v>3918</v>
      </c>
      <c r="AM102" s="10">
        <v>4462</v>
      </c>
      <c r="AN102" s="10">
        <v>1088</v>
      </c>
      <c r="AO102" s="10">
        <v>2015</v>
      </c>
      <c r="AP102" s="11">
        <v>776</v>
      </c>
      <c r="AQ102" s="10">
        <v>2886</v>
      </c>
      <c r="AR102" s="11">
        <v>570</v>
      </c>
      <c r="AS102" s="10">
        <v>5549</v>
      </c>
      <c r="AT102" s="10">
        <v>1301</v>
      </c>
      <c r="AU102" s="10">
        <v>2572</v>
      </c>
      <c r="AV102" s="10">
        <v>8440</v>
      </c>
      <c r="AW102" s="10">
        <v>1536</v>
      </c>
      <c r="AX102" s="11">
        <v>395</v>
      </c>
      <c r="AY102" s="10">
        <v>1094</v>
      </c>
      <c r="AZ102" s="10">
        <v>2159</v>
      </c>
      <c r="BA102" s="11">
        <v>887</v>
      </c>
      <c r="BB102" s="10">
        <v>2684</v>
      </c>
      <c r="BC102" s="11">
        <v>661</v>
      </c>
      <c r="BD102" s="10">
        <v>4870</v>
      </c>
      <c r="BE102" s="10">
        <v>4147</v>
      </c>
      <c r="BF102" s="10">
        <v>2415</v>
      </c>
      <c r="BG102" s="10">
        <v>1629</v>
      </c>
      <c r="BH102" s="11">
        <v>437</v>
      </c>
      <c r="BI102" s="10">
        <v>4278</v>
      </c>
      <c r="BJ102" s="9"/>
      <c r="BK102" s="9"/>
      <c r="BL102" s="9"/>
      <c r="BM102" s="11">
        <v>633</v>
      </c>
      <c r="BN102" s="11">
        <v>198</v>
      </c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11">
        <v>443</v>
      </c>
      <c r="CU102" s="9"/>
      <c r="CV102" s="10">
        <v>2859</v>
      </c>
      <c r="CW102" s="9"/>
      <c r="CX102" s="10">
        <v>2298</v>
      </c>
      <c r="CY102" s="9"/>
      <c r="CZ102" s="13"/>
    </row>
    <row r="103" spans="1:104" s="8" customFormat="1" ht="11.1" customHeight="1" x14ac:dyDescent="0.2">
      <c r="A103" s="63" t="s">
        <v>211</v>
      </c>
      <c r="B103" s="10">
        <v>2928</v>
      </c>
      <c r="C103" s="9"/>
      <c r="D103" s="9"/>
      <c r="E103" s="10">
        <v>1012</v>
      </c>
      <c r="F103" s="9"/>
      <c r="G103" s="9"/>
      <c r="H103" s="9"/>
      <c r="I103" s="11">
        <v>347</v>
      </c>
      <c r="J103" s="9"/>
      <c r="K103" s="9"/>
      <c r="L103" s="9"/>
      <c r="M103" s="9"/>
      <c r="N103" s="9"/>
      <c r="O103" s="9"/>
      <c r="P103" s="9"/>
      <c r="Q103" s="9"/>
      <c r="R103" s="11">
        <v>9</v>
      </c>
      <c r="S103" s="12"/>
      <c r="T103" s="9"/>
      <c r="U103" s="9"/>
      <c r="V103" s="10">
        <v>1491</v>
      </c>
      <c r="W103" s="9"/>
      <c r="X103" s="9"/>
      <c r="Y103" s="9"/>
      <c r="Z103" s="9"/>
      <c r="AA103" s="9"/>
      <c r="AB103" s="9"/>
      <c r="AC103" s="9"/>
      <c r="AD103" s="11">
        <v>257</v>
      </c>
      <c r="AE103" s="11">
        <v>480</v>
      </c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13"/>
    </row>
    <row r="104" spans="1:104" s="8" customFormat="1" ht="11.1" customHeight="1" x14ac:dyDescent="0.2">
      <c r="A104" s="63" t="s">
        <v>212</v>
      </c>
      <c r="B104" s="10">
        <v>3857</v>
      </c>
      <c r="C104" s="9"/>
      <c r="D104" s="9"/>
      <c r="E104" s="10">
        <v>3164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10">
        <v>1515</v>
      </c>
      <c r="Q104" s="9"/>
      <c r="R104" s="9"/>
      <c r="S104" s="15">
        <v>2003</v>
      </c>
      <c r="T104" s="9"/>
      <c r="U104" s="9"/>
      <c r="V104" s="9"/>
      <c r="W104" s="9"/>
      <c r="X104" s="9"/>
      <c r="Y104" s="9"/>
      <c r="Z104" s="9"/>
      <c r="AA104" s="9"/>
      <c r="AB104" s="9"/>
      <c r="AC104" s="11">
        <v>7</v>
      </c>
      <c r="AD104" s="11">
        <v>230</v>
      </c>
      <c r="AE104" s="11">
        <v>35</v>
      </c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13"/>
    </row>
    <row r="105" spans="1:104" s="8" customFormat="1" ht="11.1" customHeight="1" x14ac:dyDescent="0.2">
      <c r="A105" s="63" t="s">
        <v>213</v>
      </c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11">
        <v>868</v>
      </c>
      <c r="Q105" s="9"/>
      <c r="R105" s="9"/>
      <c r="S105" s="12"/>
      <c r="T105" s="9"/>
      <c r="U105" s="9"/>
      <c r="V105" s="9"/>
      <c r="W105" s="9"/>
      <c r="X105" s="9"/>
      <c r="Y105" s="9"/>
      <c r="Z105" s="9"/>
      <c r="AA105" s="9"/>
      <c r="AB105" s="9"/>
      <c r="AC105" s="11">
        <v>283</v>
      </c>
      <c r="AD105" s="11">
        <v>967</v>
      </c>
      <c r="AE105" s="10">
        <v>1055</v>
      </c>
      <c r="AF105" s="9"/>
      <c r="AG105" s="11">
        <v>368</v>
      </c>
      <c r="AH105" s="10">
        <v>4361</v>
      </c>
      <c r="AI105" s="9"/>
      <c r="AJ105" s="10">
        <v>2392</v>
      </c>
      <c r="AK105" s="9"/>
      <c r="AL105" s="10">
        <v>3293</v>
      </c>
      <c r="AM105" s="9"/>
      <c r="AN105" s="10">
        <v>1913</v>
      </c>
      <c r="AO105" s="9"/>
      <c r="AP105" s="10">
        <v>1015</v>
      </c>
      <c r="AQ105" s="9"/>
      <c r="AR105" s="9"/>
      <c r="AS105" s="9"/>
      <c r="AT105" s="10">
        <v>1248</v>
      </c>
      <c r="AU105" s="9"/>
      <c r="AV105" s="10">
        <v>8976</v>
      </c>
      <c r="AW105" s="9"/>
      <c r="AX105" s="9"/>
      <c r="AY105" s="10">
        <v>4829</v>
      </c>
      <c r="AZ105" s="9"/>
      <c r="BA105" s="9"/>
      <c r="BB105" s="9"/>
      <c r="BC105" s="10">
        <v>1410</v>
      </c>
      <c r="BD105" s="11">
        <v>837</v>
      </c>
      <c r="BE105" s="11">
        <v>302</v>
      </c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13"/>
    </row>
    <row r="106" spans="1:104" s="8" customFormat="1" ht="11.1" customHeight="1" x14ac:dyDescent="0.2">
      <c r="A106" s="63" t="s">
        <v>214</v>
      </c>
      <c r="B106" s="9"/>
      <c r="C106" s="10">
        <v>1082</v>
      </c>
      <c r="D106" s="9"/>
      <c r="E106" s="9"/>
      <c r="F106" s="9"/>
      <c r="G106" s="9"/>
      <c r="H106" s="9"/>
      <c r="I106" s="10">
        <v>18525</v>
      </c>
      <c r="J106" s="10">
        <v>14759</v>
      </c>
      <c r="K106" s="9"/>
      <c r="L106" s="9"/>
      <c r="M106" s="9"/>
      <c r="N106" s="9"/>
      <c r="O106" s="9"/>
      <c r="P106" s="10">
        <v>2994</v>
      </c>
      <c r="Q106" s="9"/>
      <c r="R106" s="10">
        <v>2942</v>
      </c>
      <c r="S106" s="12"/>
      <c r="T106" s="9"/>
      <c r="U106" s="9"/>
      <c r="V106" s="11">
        <v>792</v>
      </c>
      <c r="W106" s="9"/>
      <c r="X106" s="9"/>
      <c r="Y106" s="9"/>
      <c r="Z106" s="9"/>
      <c r="AA106" s="10">
        <v>1034</v>
      </c>
      <c r="AB106" s="9"/>
      <c r="AC106" s="11">
        <v>107</v>
      </c>
      <c r="AD106" s="10">
        <v>5964</v>
      </c>
      <c r="AE106" s="10">
        <v>1418</v>
      </c>
      <c r="AF106" s="9"/>
      <c r="AG106" s="10">
        <v>1480</v>
      </c>
      <c r="AH106" s="11">
        <v>98</v>
      </c>
      <c r="AI106" s="11">
        <v>923</v>
      </c>
      <c r="AJ106" s="9"/>
      <c r="AK106" s="11">
        <v>222</v>
      </c>
      <c r="AL106" s="11">
        <v>59</v>
      </c>
      <c r="AM106" s="9"/>
      <c r="AN106" s="11">
        <v>78</v>
      </c>
      <c r="AO106" s="11">
        <v>780</v>
      </c>
      <c r="AP106" s="11">
        <v>586</v>
      </c>
      <c r="AQ106" s="11">
        <v>444</v>
      </c>
      <c r="AR106" s="11">
        <v>431</v>
      </c>
      <c r="AS106" s="11">
        <v>853</v>
      </c>
      <c r="AT106" s="10">
        <v>1217</v>
      </c>
      <c r="AU106" s="11">
        <v>820</v>
      </c>
      <c r="AV106" s="10">
        <v>2925</v>
      </c>
      <c r="AW106" s="10">
        <v>1370</v>
      </c>
      <c r="AX106" s="11">
        <v>344</v>
      </c>
      <c r="AY106" s="11">
        <v>949</v>
      </c>
      <c r="AZ106" s="11">
        <v>293</v>
      </c>
      <c r="BA106" s="11">
        <v>254</v>
      </c>
      <c r="BB106" s="10">
        <v>2129</v>
      </c>
      <c r="BC106" s="11">
        <v>898</v>
      </c>
      <c r="BD106" s="10">
        <v>1360</v>
      </c>
      <c r="BE106" s="9"/>
      <c r="BF106" s="9"/>
      <c r="BG106" s="11">
        <v>695</v>
      </c>
      <c r="BH106" s="9"/>
      <c r="BI106" s="10">
        <v>2945</v>
      </c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13"/>
    </row>
    <row r="107" spans="1:104" s="8" customFormat="1" ht="11.1" customHeight="1" x14ac:dyDescent="0.2">
      <c r="A107" s="63" t="s">
        <v>215</v>
      </c>
      <c r="B107" s="10">
        <v>3093</v>
      </c>
      <c r="C107" s="10">
        <v>5175</v>
      </c>
      <c r="D107" s="11">
        <v>562</v>
      </c>
      <c r="E107" s="10">
        <v>2886</v>
      </c>
      <c r="F107" s="9"/>
      <c r="G107" s="9"/>
      <c r="H107" s="9"/>
      <c r="I107" s="9"/>
      <c r="J107" s="9"/>
      <c r="K107" s="9"/>
      <c r="L107" s="9"/>
      <c r="M107" s="9"/>
      <c r="N107" s="9"/>
      <c r="O107" s="11">
        <v>231</v>
      </c>
      <c r="P107" s="10">
        <v>8100</v>
      </c>
      <c r="Q107" s="9"/>
      <c r="R107" s="10">
        <v>11306</v>
      </c>
      <c r="S107" s="15">
        <v>6769</v>
      </c>
      <c r="T107" s="9"/>
      <c r="U107" s="9"/>
      <c r="V107" s="10">
        <v>8273</v>
      </c>
      <c r="W107" s="9"/>
      <c r="X107" s="10">
        <v>4017</v>
      </c>
      <c r="Y107" s="9"/>
      <c r="Z107" s="10">
        <v>2239</v>
      </c>
      <c r="AA107" s="10">
        <v>3414</v>
      </c>
      <c r="AB107" s="9"/>
      <c r="AC107" s="10">
        <v>1629</v>
      </c>
      <c r="AD107" s="10">
        <v>10910</v>
      </c>
      <c r="AE107" s="10">
        <v>4089</v>
      </c>
      <c r="AF107" s="9"/>
      <c r="AG107" s="10">
        <v>1994</v>
      </c>
      <c r="AH107" s="11">
        <v>639</v>
      </c>
      <c r="AI107" s="10">
        <v>1617</v>
      </c>
      <c r="AJ107" s="9"/>
      <c r="AK107" s="11">
        <v>88</v>
      </c>
      <c r="AL107" s="10">
        <v>2863</v>
      </c>
      <c r="AM107" s="10">
        <v>2952</v>
      </c>
      <c r="AN107" s="9"/>
      <c r="AO107" s="11">
        <v>809</v>
      </c>
      <c r="AP107" s="11">
        <v>37</v>
      </c>
      <c r="AQ107" s="10">
        <v>1474</v>
      </c>
      <c r="AR107" s="11">
        <v>473</v>
      </c>
      <c r="AS107" s="10">
        <v>2943</v>
      </c>
      <c r="AT107" s="10">
        <v>1022</v>
      </c>
      <c r="AU107" s="10">
        <v>1314</v>
      </c>
      <c r="AV107" s="10">
        <v>6342</v>
      </c>
      <c r="AW107" s="10">
        <v>1298</v>
      </c>
      <c r="AX107" s="10">
        <v>1099</v>
      </c>
      <c r="AY107" s="10">
        <v>1763</v>
      </c>
      <c r="AZ107" s="11">
        <v>913</v>
      </c>
      <c r="BA107" s="11">
        <v>573</v>
      </c>
      <c r="BB107" s="10">
        <v>4966</v>
      </c>
      <c r="BC107" s="10">
        <v>1873</v>
      </c>
      <c r="BD107" s="10">
        <v>1057</v>
      </c>
      <c r="BE107" s="10">
        <v>3420</v>
      </c>
      <c r="BF107" s="11">
        <v>823</v>
      </c>
      <c r="BG107" s="11">
        <v>508</v>
      </c>
      <c r="BH107" s="11">
        <v>489</v>
      </c>
      <c r="BI107" s="10">
        <v>3928</v>
      </c>
      <c r="BJ107" s="9"/>
      <c r="BK107" s="9"/>
      <c r="BL107" s="9"/>
      <c r="BM107" s="11">
        <v>99</v>
      </c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11">
        <v>229</v>
      </c>
      <c r="CU107" s="9"/>
      <c r="CV107" s="10">
        <v>2841</v>
      </c>
      <c r="CW107" s="9"/>
      <c r="CX107" s="10">
        <v>1000</v>
      </c>
      <c r="CY107" s="9"/>
      <c r="CZ107" s="13"/>
    </row>
    <row r="108" spans="1:104" s="8" customFormat="1" ht="11.1" customHeight="1" x14ac:dyDescent="0.2">
      <c r="A108" s="63" t="s">
        <v>216</v>
      </c>
      <c r="B108" s="10">
        <v>18082</v>
      </c>
      <c r="C108" s="10">
        <v>11054</v>
      </c>
      <c r="D108" s="11">
        <v>898</v>
      </c>
      <c r="E108" s="10">
        <v>5933</v>
      </c>
      <c r="F108" s="9"/>
      <c r="G108" s="9"/>
      <c r="H108" s="9"/>
      <c r="I108" s="9"/>
      <c r="J108" s="9"/>
      <c r="K108" s="9"/>
      <c r="L108" s="9"/>
      <c r="M108" s="9"/>
      <c r="N108" s="9"/>
      <c r="O108" s="11">
        <v>325</v>
      </c>
      <c r="P108" s="10">
        <v>14039</v>
      </c>
      <c r="Q108" s="9"/>
      <c r="R108" s="10">
        <v>14375</v>
      </c>
      <c r="S108" s="15">
        <v>4032</v>
      </c>
      <c r="T108" s="9"/>
      <c r="U108" s="9"/>
      <c r="V108" s="10">
        <v>6723</v>
      </c>
      <c r="W108" s="9"/>
      <c r="X108" s="10">
        <v>6524</v>
      </c>
      <c r="Y108" s="9"/>
      <c r="Z108" s="10">
        <v>1164</v>
      </c>
      <c r="AA108" s="10">
        <v>5066</v>
      </c>
      <c r="AB108" s="9"/>
      <c r="AC108" s="10">
        <v>1726</v>
      </c>
      <c r="AD108" s="10">
        <v>16461</v>
      </c>
      <c r="AE108" s="10">
        <v>6106</v>
      </c>
      <c r="AF108" s="9"/>
      <c r="AG108" s="10">
        <v>4958</v>
      </c>
      <c r="AH108" s="10">
        <v>1400</v>
      </c>
      <c r="AI108" s="11">
        <v>667</v>
      </c>
      <c r="AJ108" s="10">
        <v>1229</v>
      </c>
      <c r="AK108" s="10">
        <v>1819</v>
      </c>
      <c r="AL108" s="10">
        <v>5878</v>
      </c>
      <c r="AM108" s="10">
        <v>2711</v>
      </c>
      <c r="AN108" s="10">
        <v>1091</v>
      </c>
      <c r="AO108" s="10">
        <v>3366</v>
      </c>
      <c r="AP108" s="11">
        <v>102</v>
      </c>
      <c r="AQ108" s="10">
        <v>1777</v>
      </c>
      <c r="AR108" s="10">
        <v>2368</v>
      </c>
      <c r="AS108" s="10">
        <v>4202</v>
      </c>
      <c r="AT108" s="10">
        <v>1451</v>
      </c>
      <c r="AU108" s="11">
        <v>199</v>
      </c>
      <c r="AV108" s="10">
        <v>7651</v>
      </c>
      <c r="AW108" s="11">
        <v>703</v>
      </c>
      <c r="AX108" s="10">
        <v>1076</v>
      </c>
      <c r="AY108" s="10">
        <v>5195</v>
      </c>
      <c r="AZ108" s="10">
        <v>1986</v>
      </c>
      <c r="BA108" s="10">
        <v>1247</v>
      </c>
      <c r="BB108" s="10">
        <v>7740</v>
      </c>
      <c r="BC108" s="10">
        <v>6264</v>
      </c>
      <c r="BD108" s="10">
        <v>1775</v>
      </c>
      <c r="BE108" s="11">
        <v>779</v>
      </c>
      <c r="BF108" s="11">
        <v>206</v>
      </c>
      <c r="BG108" s="10">
        <v>2661</v>
      </c>
      <c r="BH108" s="10">
        <v>1022</v>
      </c>
      <c r="BI108" s="10">
        <v>5737</v>
      </c>
      <c r="BJ108" s="9"/>
      <c r="BK108" s="9"/>
      <c r="BL108" s="9"/>
      <c r="BM108" s="11">
        <v>979</v>
      </c>
      <c r="BN108" s="11">
        <v>339</v>
      </c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11">
        <v>40</v>
      </c>
      <c r="CU108" s="9"/>
      <c r="CV108" s="10">
        <v>1668</v>
      </c>
      <c r="CW108" s="9"/>
      <c r="CX108" s="10">
        <v>2446</v>
      </c>
      <c r="CY108" s="9"/>
      <c r="CZ108" s="13"/>
    </row>
    <row r="109" spans="1:104" s="18" customFormat="1" ht="11.1" customHeight="1" x14ac:dyDescent="0.2">
      <c r="A109" s="64" t="s">
        <v>217</v>
      </c>
      <c r="B109" s="12"/>
      <c r="C109" s="12"/>
      <c r="D109" s="12"/>
      <c r="E109" s="15">
        <v>2722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4">
        <v>424</v>
      </c>
      <c r="P109" s="14">
        <v>1</v>
      </c>
      <c r="Q109" s="12"/>
      <c r="R109" s="12"/>
      <c r="S109" s="15">
        <f>592419-71756</f>
        <v>520663</v>
      </c>
      <c r="T109" s="12"/>
      <c r="U109" s="12"/>
      <c r="V109" s="12"/>
      <c r="W109" s="12"/>
      <c r="X109" s="15">
        <f>172031-21800</f>
        <v>150231</v>
      </c>
      <c r="Y109" s="12"/>
      <c r="Z109" s="15">
        <f>58932-8595</f>
        <v>50337</v>
      </c>
      <c r="AA109" s="12"/>
      <c r="AB109" s="12"/>
      <c r="AC109" s="15">
        <f>18147-2025</f>
        <v>16122</v>
      </c>
      <c r="AD109" s="15">
        <f>83559-14806</f>
        <v>68753</v>
      </c>
      <c r="AE109" s="15">
        <f>50679-6608</f>
        <v>44071</v>
      </c>
      <c r="AF109" s="12"/>
      <c r="AG109" s="15">
        <f>18769-3112</f>
        <v>15657</v>
      </c>
      <c r="AH109" s="15">
        <f>3798-24</f>
        <v>3774</v>
      </c>
      <c r="AI109" s="15">
        <f>9812-860</f>
        <v>8952</v>
      </c>
      <c r="AJ109" s="15">
        <f>6939-1048</f>
        <v>5891</v>
      </c>
      <c r="AK109" s="15">
        <f>6920-874</f>
        <v>6046</v>
      </c>
      <c r="AL109" s="15">
        <f>35707-2187</f>
        <v>33520</v>
      </c>
      <c r="AM109" s="15">
        <f>25333-2124</f>
        <v>23209</v>
      </c>
      <c r="AN109" s="15">
        <f>8132-4146</f>
        <v>3986</v>
      </c>
      <c r="AO109" s="15">
        <f>17968-1871</f>
        <v>16097</v>
      </c>
      <c r="AP109" s="15">
        <f>6258-580</f>
        <v>5678</v>
      </c>
      <c r="AQ109" s="15">
        <f>19142-2997</f>
        <v>16145</v>
      </c>
      <c r="AR109" s="15">
        <f>6645-983</f>
        <v>5662</v>
      </c>
      <c r="AS109" s="15">
        <f>20159-2272</f>
        <v>17887</v>
      </c>
      <c r="AT109" s="15">
        <f>20253-3341</f>
        <v>16912</v>
      </c>
      <c r="AU109" s="15">
        <f>11429-987</f>
        <v>10442</v>
      </c>
      <c r="AV109" s="15">
        <f>93734-13027</f>
        <v>80707</v>
      </c>
      <c r="AW109" s="15">
        <f>12632-1300</f>
        <v>11332</v>
      </c>
      <c r="AX109" s="15">
        <f>18227-1859</f>
        <v>16368</v>
      </c>
      <c r="AY109" s="15">
        <f>13418-1858</f>
        <v>11560</v>
      </c>
      <c r="AZ109" s="15">
        <f>22568-3251</f>
        <v>19317</v>
      </c>
      <c r="BA109" s="15">
        <f>4203-574</f>
        <v>3629</v>
      </c>
      <c r="BB109" s="15">
        <f>57000-8104</f>
        <v>48896</v>
      </c>
      <c r="BC109" s="15">
        <f>49259-5842</f>
        <v>43417</v>
      </c>
      <c r="BD109" s="15">
        <f>12782-2097</f>
        <v>10685</v>
      </c>
      <c r="BE109" s="15">
        <f>19933-2387</f>
        <v>17546</v>
      </c>
      <c r="BF109" s="15">
        <f>7847-1130</f>
        <v>6717</v>
      </c>
      <c r="BG109" s="15">
        <f>7961-1130</f>
        <v>6831</v>
      </c>
      <c r="BH109" s="15">
        <v>2232</v>
      </c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5">
        <f>39088-10507</f>
        <v>28581</v>
      </c>
      <c r="CW109" s="12"/>
      <c r="CX109" s="12"/>
      <c r="CY109" s="12"/>
      <c r="CZ109" s="16"/>
    </row>
    <row r="110" spans="1:104" s="8" customFormat="1" ht="11.1" customHeight="1" x14ac:dyDescent="0.2">
      <c r="A110" s="63" t="s">
        <v>218</v>
      </c>
      <c r="B110" s="10">
        <v>1526</v>
      </c>
      <c r="C110" s="10">
        <v>7341</v>
      </c>
      <c r="D110" s="9"/>
      <c r="E110" s="10">
        <v>3352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10">
        <v>1290</v>
      </c>
      <c r="Q110" s="9"/>
      <c r="R110" s="11">
        <v>565</v>
      </c>
      <c r="S110" s="15">
        <v>2587</v>
      </c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11">
        <v>1</v>
      </c>
      <c r="AE110" s="11">
        <v>448</v>
      </c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11">
        <v>589</v>
      </c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13"/>
    </row>
    <row r="111" spans="1:104" s="8" customFormat="1" ht="11.1" customHeight="1" x14ac:dyDescent="0.2">
      <c r="A111" s="63" t="s">
        <v>219</v>
      </c>
      <c r="B111" s="9"/>
      <c r="C111" s="9"/>
      <c r="D111" s="9"/>
      <c r="E111" s="9"/>
      <c r="F111" s="9"/>
      <c r="G111" s="9"/>
      <c r="H111" s="9"/>
      <c r="I111" s="9"/>
      <c r="J111" s="11">
        <v>682</v>
      </c>
      <c r="K111" s="9"/>
      <c r="L111" s="9"/>
      <c r="M111" s="9"/>
      <c r="N111" s="9"/>
      <c r="O111" s="9"/>
      <c r="P111" s="9"/>
      <c r="Q111" s="9"/>
      <c r="R111" s="9"/>
      <c r="S111" s="12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13"/>
    </row>
    <row r="112" spans="1:104" s="8" customFormat="1" ht="11.1" customHeight="1" x14ac:dyDescent="0.2">
      <c r="A112" s="63" t="s">
        <v>220</v>
      </c>
      <c r="B112" s="10">
        <v>3862</v>
      </c>
      <c r="C112" s="10">
        <v>2929</v>
      </c>
      <c r="D112" s="11">
        <v>3</v>
      </c>
      <c r="E112" s="10">
        <v>1503</v>
      </c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10">
        <v>1330</v>
      </c>
      <c r="Q112" s="9"/>
      <c r="R112" s="10">
        <v>5747</v>
      </c>
      <c r="S112" s="12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10">
        <v>1387</v>
      </c>
      <c r="AE112" s="10">
        <v>1560</v>
      </c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11">
        <v>128</v>
      </c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11">
        <v>101</v>
      </c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11">
        <v>134</v>
      </c>
      <c r="CY112" s="9"/>
      <c r="CZ112" s="13"/>
    </row>
    <row r="113" spans="1:105" s="8" customFormat="1" ht="11.1" customHeight="1" x14ac:dyDescent="0.2">
      <c r="A113" s="63" t="s">
        <v>221</v>
      </c>
      <c r="B113" s="10">
        <v>3221</v>
      </c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11">
        <v>41</v>
      </c>
      <c r="Q113" s="9"/>
      <c r="R113" s="10">
        <v>2312</v>
      </c>
      <c r="S113" s="12"/>
      <c r="T113" s="9"/>
      <c r="U113" s="9"/>
      <c r="V113" s="11">
        <v>766</v>
      </c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13"/>
    </row>
    <row r="114" spans="1:105" s="8" customFormat="1" ht="11.1" customHeight="1" x14ac:dyDescent="0.2">
      <c r="A114" s="63" t="s">
        <v>222</v>
      </c>
      <c r="B114" s="9"/>
      <c r="C114" s="9"/>
      <c r="D114" s="9"/>
      <c r="E114" s="9"/>
      <c r="F114" s="9"/>
      <c r="G114" s="9"/>
      <c r="H114" s="10">
        <v>16860</v>
      </c>
      <c r="I114" s="9"/>
      <c r="J114" s="9"/>
      <c r="K114" s="9"/>
      <c r="L114" s="9"/>
      <c r="M114" s="9"/>
      <c r="N114" s="9"/>
      <c r="O114" s="11">
        <v>121</v>
      </c>
      <c r="P114" s="9"/>
      <c r="Q114" s="9"/>
      <c r="R114" s="9"/>
      <c r="S114" s="12"/>
      <c r="T114" s="9"/>
      <c r="U114" s="9"/>
      <c r="V114" s="10">
        <v>1565</v>
      </c>
      <c r="W114" s="9"/>
      <c r="X114" s="9"/>
      <c r="Y114" s="10">
        <v>4060</v>
      </c>
      <c r="Z114" s="9"/>
      <c r="AA114" s="11">
        <v>117</v>
      </c>
      <c r="AB114" s="10">
        <v>2500</v>
      </c>
      <c r="AC114" s="11">
        <v>700</v>
      </c>
      <c r="AD114" s="10">
        <v>3200</v>
      </c>
      <c r="AE114" s="9"/>
      <c r="AF114" s="10">
        <v>1943</v>
      </c>
      <c r="AG114" s="10">
        <v>1192</v>
      </c>
      <c r="AH114" s="11">
        <v>486</v>
      </c>
      <c r="AI114" s="11">
        <v>358</v>
      </c>
      <c r="AJ114" s="11">
        <v>423</v>
      </c>
      <c r="AK114" s="11">
        <v>391</v>
      </c>
      <c r="AL114" s="10">
        <v>1480</v>
      </c>
      <c r="AM114" s="10">
        <v>1301</v>
      </c>
      <c r="AN114" s="11">
        <v>368</v>
      </c>
      <c r="AO114" s="11">
        <v>680</v>
      </c>
      <c r="AP114" s="11">
        <v>443</v>
      </c>
      <c r="AQ114" s="10">
        <v>1160</v>
      </c>
      <c r="AR114" s="11">
        <v>419</v>
      </c>
      <c r="AS114" s="11">
        <v>830</v>
      </c>
      <c r="AT114" s="11">
        <v>820</v>
      </c>
      <c r="AU114" s="11">
        <v>538</v>
      </c>
      <c r="AV114" s="10">
        <v>1901</v>
      </c>
      <c r="AW114" s="11">
        <v>694</v>
      </c>
      <c r="AX114" s="11">
        <v>625</v>
      </c>
      <c r="AY114" s="11">
        <v>600</v>
      </c>
      <c r="AZ114" s="10">
        <v>1154</v>
      </c>
      <c r="BA114" s="11">
        <v>296</v>
      </c>
      <c r="BB114" s="10">
        <v>2048</v>
      </c>
      <c r="BC114" s="10">
        <v>1793</v>
      </c>
      <c r="BD114" s="11">
        <v>655</v>
      </c>
      <c r="BE114" s="11">
        <v>740</v>
      </c>
      <c r="BF114" s="11">
        <v>489</v>
      </c>
      <c r="BG114" s="11">
        <v>441</v>
      </c>
      <c r="BH114" s="11">
        <v>184</v>
      </c>
      <c r="BI114" s="10">
        <v>1163</v>
      </c>
      <c r="BJ114" s="9"/>
      <c r="BK114" s="9"/>
      <c r="BL114" s="9"/>
      <c r="BM114" s="9"/>
      <c r="BN114" s="11">
        <v>1</v>
      </c>
      <c r="BO114" s="9"/>
      <c r="BP114" s="9"/>
      <c r="BQ114" s="9"/>
      <c r="BR114" s="9"/>
      <c r="BS114" s="9"/>
      <c r="BT114" s="9"/>
      <c r="BU114" s="11">
        <v>174</v>
      </c>
      <c r="BV114" s="11">
        <v>17</v>
      </c>
      <c r="BW114" s="11">
        <v>240</v>
      </c>
      <c r="BX114" s="11">
        <v>68</v>
      </c>
      <c r="BY114" s="9"/>
      <c r="BZ114" s="11">
        <v>80</v>
      </c>
      <c r="CA114" s="11">
        <v>54</v>
      </c>
      <c r="CB114" s="11">
        <v>32</v>
      </c>
      <c r="CC114" s="11">
        <v>50</v>
      </c>
      <c r="CD114" s="11">
        <v>53</v>
      </c>
      <c r="CE114" s="11">
        <v>238</v>
      </c>
      <c r="CF114" s="11">
        <v>19</v>
      </c>
      <c r="CG114" s="11">
        <v>176</v>
      </c>
      <c r="CH114" s="11">
        <v>37</v>
      </c>
      <c r="CI114" s="11">
        <v>82</v>
      </c>
      <c r="CJ114" s="11">
        <v>172</v>
      </c>
      <c r="CK114" s="11">
        <v>115</v>
      </c>
      <c r="CL114" s="11">
        <v>64</v>
      </c>
      <c r="CM114" s="11">
        <v>77</v>
      </c>
      <c r="CN114" s="9"/>
      <c r="CO114" s="11">
        <v>46</v>
      </c>
      <c r="CP114" s="11">
        <v>46</v>
      </c>
      <c r="CQ114" s="9"/>
      <c r="CR114" s="9"/>
      <c r="CS114" s="9"/>
      <c r="CT114" s="9"/>
      <c r="CU114" s="11">
        <v>6</v>
      </c>
      <c r="CV114" s="9"/>
      <c r="CW114" s="9"/>
      <c r="CX114" s="9"/>
      <c r="CY114" s="9"/>
      <c r="CZ114" s="13"/>
    </row>
    <row r="115" spans="1:105" s="8" customFormat="1" ht="11.1" customHeight="1" x14ac:dyDescent="0.2">
      <c r="A115" s="63" t="s">
        <v>223</v>
      </c>
      <c r="B115" s="10">
        <v>3235</v>
      </c>
      <c r="C115" s="9"/>
      <c r="D115" s="9"/>
      <c r="E115" s="10">
        <v>2005</v>
      </c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14">
        <v>130</v>
      </c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11">
        <v>37</v>
      </c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13"/>
    </row>
    <row r="116" spans="1:105" s="8" customFormat="1" ht="11.1" customHeight="1" x14ac:dyDescent="0.2">
      <c r="A116" s="63" t="s">
        <v>224</v>
      </c>
      <c r="B116" s="11">
        <v>343</v>
      </c>
      <c r="C116" s="10">
        <v>67996</v>
      </c>
      <c r="D116" s="10">
        <v>7257</v>
      </c>
      <c r="E116" s="9"/>
      <c r="F116" s="9"/>
      <c r="G116" s="9"/>
      <c r="H116" s="9"/>
      <c r="I116" s="11">
        <v>42</v>
      </c>
      <c r="J116" s="10">
        <v>1972</v>
      </c>
      <c r="K116" s="9"/>
      <c r="L116" s="9"/>
      <c r="M116" s="10">
        <v>6500</v>
      </c>
      <c r="N116" s="9"/>
      <c r="O116" s="10">
        <v>9441</v>
      </c>
      <c r="P116" s="10">
        <v>173040</v>
      </c>
      <c r="Q116" s="9"/>
      <c r="R116" s="10">
        <v>170862</v>
      </c>
      <c r="S116" s="12"/>
      <c r="T116" s="9"/>
      <c r="U116" s="9"/>
      <c r="V116" s="10">
        <v>120638</v>
      </c>
      <c r="W116" s="9"/>
      <c r="X116" s="9"/>
      <c r="Y116" s="9"/>
      <c r="Z116" s="9"/>
      <c r="AA116" s="10">
        <v>59074</v>
      </c>
      <c r="AB116" s="9"/>
      <c r="AC116" s="10">
        <v>12977</v>
      </c>
      <c r="AD116" s="10">
        <v>101465</v>
      </c>
      <c r="AE116" s="10">
        <v>47262</v>
      </c>
      <c r="AF116" s="9"/>
      <c r="AG116" s="10">
        <v>26437</v>
      </c>
      <c r="AH116" s="10">
        <v>9416</v>
      </c>
      <c r="AI116" s="10">
        <v>10476</v>
      </c>
      <c r="AJ116" s="10">
        <v>13083</v>
      </c>
      <c r="AK116" s="10">
        <v>11767</v>
      </c>
      <c r="AL116" s="10">
        <v>38817</v>
      </c>
      <c r="AM116" s="10">
        <v>34322</v>
      </c>
      <c r="AN116" s="10">
        <v>7898</v>
      </c>
      <c r="AO116" s="10">
        <v>18931</v>
      </c>
      <c r="AP116" s="10">
        <v>11214</v>
      </c>
      <c r="AQ116" s="10">
        <v>21707</v>
      </c>
      <c r="AR116" s="10">
        <v>8387</v>
      </c>
      <c r="AS116" s="10">
        <v>20263</v>
      </c>
      <c r="AT116" s="10">
        <v>21041</v>
      </c>
      <c r="AU116" s="10">
        <v>14421</v>
      </c>
      <c r="AV116" s="10">
        <v>80228</v>
      </c>
      <c r="AW116" s="10">
        <v>18878</v>
      </c>
      <c r="AX116" s="10">
        <v>17460</v>
      </c>
      <c r="AY116" s="10">
        <v>17274</v>
      </c>
      <c r="AZ116" s="10">
        <v>23080</v>
      </c>
      <c r="BA116" s="10">
        <v>8120</v>
      </c>
      <c r="BB116" s="10">
        <v>51394</v>
      </c>
      <c r="BC116" s="10">
        <v>37941</v>
      </c>
      <c r="BD116" s="10">
        <v>13131</v>
      </c>
      <c r="BE116" s="10">
        <v>21744</v>
      </c>
      <c r="BF116" s="10">
        <v>16405</v>
      </c>
      <c r="BG116" s="10">
        <v>13382</v>
      </c>
      <c r="BH116" s="10">
        <v>11778</v>
      </c>
      <c r="BI116" s="10">
        <v>44576</v>
      </c>
      <c r="BJ116" s="10">
        <v>2696</v>
      </c>
      <c r="BK116" s="10">
        <v>1720</v>
      </c>
      <c r="BL116" s="11">
        <v>351</v>
      </c>
      <c r="BM116" s="10">
        <v>4462</v>
      </c>
      <c r="BN116" s="11">
        <v>231</v>
      </c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10">
        <v>7496</v>
      </c>
      <c r="CU116" s="9"/>
      <c r="CV116" s="10">
        <v>32207</v>
      </c>
      <c r="CW116" s="9"/>
      <c r="CX116" s="10">
        <v>16636</v>
      </c>
      <c r="CY116" s="9"/>
      <c r="CZ116" s="13"/>
    </row>
    <row r="117" spans="1:105" s="8" customFormat="1" ht="11.1" customHeight="1" x14ac:dyDescent="0.2">
      <c r="A117" s="63" t="s">
        <v>225</v>
      </c>
      <c r="B117" s="9"/>
      <c r="C117" s="11">
        <v>642</v>
      </c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12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13"/>
    </row>
    <row r="118" spans="1:105" s="8" customFormat="1" ht="11.1" customHeight="1" x14ac:dyDescent="0.2">
      <c r="A118" s="63" t="s">
        <v>226</v>
      </c>
      <c r="B118" s="10">
        <v>5016</v>
      </c>
      <c r="C118" s="9"/>
      <c r="D118" s="9"/>
      <c r="E118" s="10">
        <v>1740</v>
      </c>
      <c r="F118" s="9"/>
      <c r="G118" s="9"/>
      <c r="H118" s="9"/>
      <c r="I118" s="9"/>
      <c r="J118" s="9"/>
      <c r="K118" s="9"/>
      <c r="L118" s="9"/>
      <c r="M118" s="9"/>
      <c r="N118" s="9"/>
      <c r="O118" s="11">
        <v>574</v>
      </c>
      <c r="P118" s="9"/>
      <c r="Q118" s="11">
        <v>1</v>
      </c>
      <c r="R118" s="9"/>
      <c r="S118" s="15">
        <v>5784</v>
      </c>
      <c r="T118" s="9"/>
      <c r="U118" s="9"/>
      <c r="V118" s="10">
        <v>6394</v>
      </c>
      <c r="W118" s="9"/>
      <c r="X118" s="10">
        <v>2562</v>
      </c>
      <c r="Y118" s="9"/>
      <c r="Z118" s="11">
        <v>513</v>
      </c>
      <c r="AA118" s="10">
        <v>1730</v>
      </c>
      <c r="AB118" s="9"/>
      <c r="AC118" s="11">
        <v>779</v>
      </c>
      <c r="AD118" s="10">
        <v>4054</v>
      </c>
      <c r="AE118" s="10">
        <v>1119</v>
      </c>
      <c r="AF118" s="9"/>
      <c r="AG118" s="11">
        <v>9</v>
      </c>
      <c r="AH118" s="9"/>
      <c r="AI118" s="9"/>
      <c r="AJ118" s="9"/>
      <c r="AK118" s="9"/>
      <c r="AL118" s="9"/>
      <c r="AM118" s="9"/>
      <c r="AN118" s="9"/>
      <c r="AO118" s="9"/>
      <c r="AP118" s="9"/>
      <c r="AQ118" s="10">
        <v>2033</v>
      </c>
      <c r="AR118" s="11">
        <v>8</v>
      </c>
      <c r="AS118" s="11">
        <v>543</v>
      </c>
      <c r="AT118" s="11">
        <v>445</v>
      </c>
      <c r="AU118" s="9"/>
      <c r="AV118" s="11">
        <v>731</v>
      </c>
      <c r="AW118" s="11">
        <v>710</v>
      </c>
      <c r="AX118" s="9"/>
      <c r="AY118" s="9"/>
      <c r="AZ118" s="11">
        <v>3</v>
      </c>
      <c r="BA118" s="11">
        <v>7</v>
      </c>
      <c r="BB118" s="11">
        <v>927</v>
      </c>
      <c r="BC118" s="10">
        <v>1166</v>
      </c>
      <c r="BD118" s="10">
        <v>1664</v>
      </c>
      <c r="BE118" s="9"/>
      <c r="BF118" s="9"/>
      <c r="BG118" s="11">
        <v>461</v>
      </c>
      <c r="BH118" s="9"/>
      <c r="BI118" s="11">
        <v>929</v>
      </c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11">
        <v>120</v>
      </c>
      <c r="CU118" s="9"/>
      <c r="CV118" s="11">
        <v>908</v>
      </c>
      <c r="CW118" s="9"/>
      <c r="CX118" s="9"/>
      <c r="CY118" s="9"/>
      <c r="CZ118" s="13"/>
    </row>
    <row r="119" spans="1:105" s="8" customFormat="1" ht="11.1" customHeight="1" x14ac:dyDescent="0.2">
      <c r="A119" s="63" t="s">
        <v>227</v>
      </c>
      <c r="B119" s="10">
        <v>1567</v>
      </c>
      <c r="C119" s="10">
        <v>8782</v>
      </c>
      <c r="D119" s="10">
        <v>1007</v>
      </c>
      <c r="E119" s="9"/>
      <c r="F119" s="9"/>
      <c r="G119" s="9"/>
      <c r="H119" s="9"/>
      <c r="I119" s="11">
        <v>319</v>
      </c>
      <c r="J119" s="9"/>
      <c r="K119" s="9"/>
      <c r="L119" s="9"/>
      <c r="M119" s="9"/>
      <c r="N119" s="9"/>
      <c r="O119" s="11">
        <v>447</v>
      </c>
      <c r="P119" s="10">
        <v>12914</v>
      </c>
      <c r="Q119" s="9"/>
      <c r="R119" s="10">
        <v>16232</v>
      </c>
      <c r="S119" s="12"/>
      <c r="T119" s="9"/>
      <c r="U119" s="9"/>
      <c r="V119" s="10">
        <v>7006</v>
      </c>
      <c r="W119" s="9"/>
      <c r="X119" s="9"/>
      <c r="Y119" s="9"/>
      <c r="Z119" s="9"/>
      <c r="AA119" s="10">
        <v>5410</v>
      </c>
      <c r="AB119" s="9"/>
      <c r="AC119" s="10">
        <v>1722</v>
      </c>
      <c r="AD119" s="10">
        <v>9581</v>
      </c>
      <c r="AE119" s="10">
        <v>3042</v>
      </c>
      <c r="AF119" s="9"/>
      <c r="AG119" s="11">
        <v>919</v>
      </c>
      <c r="AH119" s="11">
        <v>551</v>
      </c>
      <c r="AI119" s="11">
        <v>580</v>
      </c>
      <c r="AJ119" s="11">
        <v>290</v>
      </c>
      <c r="AK119" s="10">
        <v>1059</v>
      </c>
      <c r="AL119" s="11">
        <v>121</v>
      </c>
      <c r="AM119" s="10">
        <v>3458</v>
      </c>
      <c r="AN119" s="11">
        <v>771</v>
      </c>
      <c r="AO119" s="11">
        <v>94</v>
      </c>
      <c r="AP119" s="11">
        <v>792</v>
      </c>
      <c r="AQ119" s="10">
        <v>1729</v>
      </c>
      <c r="AR119" s="11">
        <v>24</v>
      </c>
      <c r="AS119" s="10">
        <v>1695</v>
      </c>
      <c r="AT119" s="10">
        <v>1159</v>
      </c>
      <c r="AU119" s="10">
        <v>1007</v>
      </c>
      <c r="AV119" s="10">
        <v>2302</v>
      </c>
      <c r="AW119" s="11">
        <v>251</v>
      </c>
      <c r="AX119" s="10">
        <v>3114</v>
      </c>
      <c r="AY119" s="11">
        <v>483</v>
      </c>
      <c r="AZ119" s="11">
        <v>800</v>
      </c>
      <c r="BA119" s="11">
        <v>367</v>
      </c>
      <c r="BB119" s="10">
        <v>4730</v>
      </c>
      <c r="BC119" s="10">
        <v>2897</v>
      </c>
      <c r="BD119" s="11">
        <v>642</v>
      </c>
      <c r="BE119" s="11">
        <v>417</v>
      </c>
      <c r="BF119" s="11">
        <v>103</v>
      </c>
      <c r="BG119" s="11">
        <v>141</v>
      </c>
      <c r="BH119" s="11">
        <v>268</v>
      </c>
      <c r="BI119" s="10">
        <v>3750</v>
      </c>
      <c r="BJ119" s="11">
        <v>11</v>
      </c>
      <c r="BK119" s="9"/>
      <c r="BL119" s="9"/>
      <c r="BM119" s="11">
        <v>84</v>
      </c>
      <c r="BN119" s="11">
        <v>5</v>
      </c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11">
        <v>54</v>
      </c>
      <c r="CU119" s="9"/>
      <c r="CV119" s="10">
        <v>1972</v>
      </c>
      <c r="CW119" s="9"/>
      <c r="CX119" s="10">
        <v>1865</v>
      </c>
      <c r="CY119" s="9"/>
      <c r="CZ119" s="13"/>
    </row>
    <row r="120" spans="1:105" s="8" customFormat="1" ht="11.1" customHeight="1" x14ac:dyDescent="0.2">
      <c r="A120" s="63" t="s">
        <v>228</v>
      </c>
      <c r="B120" s="10">
        <v>2368</v>
      </c>
      <c r="C120" s="10">
        <v>2705</v>
      </c>
      <c r="D120" s="11">
        <v>715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11">
        <v>251</v>
      </c>
      <c r="P120" s="10">
        <v>13303</v>
      </c>
      <c r="Q120" s="11">
        <v>719</v>
      </c>
      <c r="R120" s="10">
        <v>7927</v>
      </c>
      <c r="S120" s="12"/>
      <c r="T120" s="9"/>
      <c r="U120" s="9"/>
      <c r="V120" s="10">
        <v>9272</v>
      </c>
      <c r="W120" s="9"/>
      <c r="X120" s="9"/>
      <c r="Y120" s="9"/>
      <c r="Z120" s="9"/>
      <c r="AA120" s="10">
        <v>1524</v>
      </c>
      <c r="AB120" s="9"/>
      <c r="AC120" s="10">
        <v>1409</v>
      </c>
      <c r="AD120" s="10">
        <v>5371</v>
      </c>
      <c r="AE120" s="10">
        <v>2232</v>
      </c>
      <c r="AF120" s="9"/>
      <c r="AG120" s="10">
        <v>2650</v>
      </c>
      <c r="AH120" s="11">
        <v>685</v>
      </c>
      <c r="AI120" s="11">
        <v>726</v>
      </c>
      <c r="AJ120" s="10">
        <v>1114</v>
      </c>
      <c r="AK120" s="10">
        <v>1834</v>
      </c>
      <c r="AL120" s="10">
        <v>2940</v>
      </c>
      <c r="AM120" s="10">
        <v>2324</v>
      </c>
      <c r="AN120" s="11">
        <v>642</v>
      </c>
      <c r="AO120" s="10">
        <v>1893</v>
      </c>
      <c r="AP120" s="11">
        <v>748</v>
      </c>
      <c r="AQ120" s="10">
        <v>2544</v>
      </c>
      <c r="AR120" s="11">
        <v>586</v>
      </c>
      <c r="AS120" s="10">
        <v>1536</v>
      </c>
      <c r="AT120" s="11">
        <v>840</v>
      </c>
      <c r="AU120" s="11">
        <v>326</v>
      </c>
      <c r="AV120" s="10">
        <v>5382</v>
      </c>
      <c r="AW120" s="11">
        <v>834</v>
      </c>
      <c r="AX120" s="11">
        <v>460</v>
      </c>
      <c r="AY120" s="10">
        <v>1141</v>
      </c>
      <c r="AZ120" s="10">
        <v>2080</v>
      </c>
      <c r="BA120" s="11">
        <v>823</v>
      </c>
      <c r="BB120" s="10">
        <v>4999</v>
      </c>
      <c r="BC120" s="10">
        <v>2305</v>
      </c>
      <c r="BD120" s="11">
        <v>703</v>
      </c>
      <c r="BE120" s="10">
        <v>1871</v>
      </c>
      <c r="BF120" s="10">
        <v>1420</v>
      </c>
      <c r="BG120" s="11">
        <v>942</v>
      </c>
      <c r="BH120" s="11">
        <v>262</v>
      </c>
      <c r="BI120" s="10">
        <v>3619</v>
      </c>
      <c r="BJ120" s="9"/>
      <c r="BK120" s="9"/>
      <c r="BL120" s="9"/>
      <c r="BM120" s="11">
        <v>183</v>
      </c>
      <c r="BN120" s="11">
        <v>245</v>
      </c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11">
        <v>83</v>
      </c>
      <c r="CU120" s="9"/>
      <c r="CV120" s="10">
        <v>1725</v>
      </c>
      <c r="CW120" s="9"/>
      <c r="CX120" s="10">
        <v>1315</v>
      </c>
      <c r="CY120" s="9"/>
      <c r="CZ120" s="13"/>
    </row>
    <row r="121" spans="1:105" s="8" customFormat="1" ht="11.1" customHeight="1" x14ac:dyDescent="0.2">
      <c r="A121" s="63" t="s">
        <v>229</v>
      </c>
      <c r="B121" s="9"/>
      <c r="C121" s="9"/>
      <c r="D121" s="9"/>
      <c r="E121" s="10">
        <v>1083</v>
      </c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12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13"/>
    </row>
    <row r="122" spans="1:105" s="8" customFormat="1" ht="11.1" customHeight="1" x14ac:dyDescent="0.2">
      <c r="A122" s="63" t="s">
        <v>230</v>
      </c>
      <c r="B122" s="10">
        <v>3727</v>
      </c>
      <c r="C122" s="10">
        <v>6782</v>
      </c>
      <c r="D122" s="11">
        <v>825</v>
      </c>
      <c r="E122" s="9"/>
      <c r="F122" s="9"/>
      <c r="G122" s="9"/>
      <c r="H122" s="9"/>
      <c r="I122" s="9"/>
      <c r="J122" s="11">
        <v>156</v>
      </c>
      <c r="K122" s="9"/>
      <c r="L122" s="9"/>
      <c r="M122" s="9"/>
      <c r="N122" s="9"/>
      <c r="O122" s="11">
        <v>203</v>
      </c>
      <c r="P122" s="10">
        <v>16659</v>
      </c>
      <c r="Q122" s="9"/>
      <c r="R122" s="10">
        <v>10970</v>
      </c>
      <c r="S122" s="12"/>
      <c r="T122" s="9"/>
      <c r="U122" s="9"/>
      <c r="V122" s="10">
        <v>9560</v>
      </c>
      <c r="W122" s="9"/>
      <c r="X122" s="9"/>
      <c r="Y122" s="9"/>
      <c r="Z122" s="9"/>
      <c r="AA122" s="10">
        <v>4212</v>
      </c>
      <c r="AB122" s="9"/>
      <c r="AC122" s="10">
        <v>1677</v>
      </c>
      <c r="AD122" s="10">
        <v>5499</v>
      </c>
      <c r="AE122" s="10">
        <v>4103</v>
      </c>
      <c r="AF122" s="9"/>
      <c r="AG122" s="10">
        <v>1481</v>
      </c>
      <c r="AH122" s="10">
        <v>2385</v>
      </c>
      <c r="AI122" s="11">
        <v>598</v>
      </c>
      <c r="AJ122" s="11">
        <v>456</v>
      </c>
      <c r="AK122" s="9"/>
      <c r="AL122" s="10">
        <v>3448</v>
      </c>
      <c r="AM122" s="10">
        <v>3661</v>
      </c>
      <c r="AN122" s="11">
        <v>838</v>
      </c>
      <c r="AO122" s="11">
        <v>488</v>
      </c>
      <c r="AP122" s="10">
        <v>1852</v>
      </c>
      <c r="AQ122" s="10">
        <v>1190</v>
      </c>
      <c r="AR122" s="10">
        <v>1393</v>
      </c>
      <c r="AS122" s="10">
        <v>1654</v>
      </c>
      <c r="AT122" s="10">
        <v>1670</v>
      </c>
      <c r="AU122" s="10">
        <v>1030</v>
      </c>
      <c r="AV122" s="10">
        <v>2644</v>
      </c>
      <c r="AW122" s="11">
        <v>440</v>
      </c>
      <c r="AX122" s="11">
        <v>722</v>
      </c>
      <c r="AY122" s="10">
        <v>3207</v>
      </c>
      <c r="AZ122" s="10">
        <v>3080</v>
      </c>
      <c r="BA122" s="11">
        <v>147</v>
      </c>
      <c r="BB122" s="10">
        <v>4216</v>
      </c>
      <c r="BC122" s="10">
        <v>2198</v>
      </c>
      <c r="BD122" s="10">
        <v>1624</v>
      </c>
      <c r="BE122" s="10">
        <v>1866</v>
      </c>
      <c r="BF122" s="11">
        <v>173</v>
      </c>
      <c r="BG122" s="10">
        <v>2409</v>
      </c>
      <c r="BH122" s="9"/>
      <c r="BI122" s="10">
        <v>6480</v>
      </c>
      <c r="BJ122" s="9"/>
      <c r="BK122" s="9"/>
      <c r="BL122" s="9"/>
      <c r="BM122" s="10">
        <v>1476</v>
      </c>
      <c r="BN122" s="11">
        <v>47</v>
      </c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11">
        <v>751</v>
      </c>
      <c r="CU122" s="9"/>
      <c r="CV122" s="10">
        <v>1711</v>
      </c>
      <c r="CW122" s="9"/>
      <c r="CX122" s="11">
        <v>798</v>
      </c>
      <c r="CY122" s="9"/>
      <c r="CZ122" s="13"/>
    </row>
    <row r="123" spans="1:105" s="3" customFormat="1" ht="11.1" customHeight="1" x14ac:dyDescent="0.2">
      <c r="A123" s="6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6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</row>
    <row r="124" spans="1:105" s="8" customFormat="1" ht="11.1" customHeight="1" x14ac:dyDescent="0.2">
      <c r="A124" s="62" t="s">
        <v>231</v>
      </c>
      <c r="B124" s="4">
        <v>6862</v>
      </c>
      <c r="C124" s="4">
        <v>36408</v>
      </c>
      <c r="D124" s="4">
        <v>2930</v>
      </c>
      <c r="E124" s="4">
        <v>35772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4">
        <v>13359</v>
      </c>
      <c r="M124" s="5">
        <v>0</v>
      </c>
      <c r="N124" s="5">
        <v>0</v>
      </c>
      <c r="O124" s="4">
        <v>1604</v>
      </c>
      <c r="P124" s="4">
        <v>81253</v>
      </c>
      <c r="Q124" s="4">
        <v>59252</v>
      </c>
      <c r="R124" s="4">
        <v>70722</v>
      </c>
      <c r="S124" s="6">
        <v>50120</v>
      </c>
      <c r="T124" s="4">
        <v>6370</v>
      </c>
      <c r="U124" s="5">
        <v>0</v>
      </c>
      <c r="V124" s="4">
        <v>65150</v>
      </c>
      <c r="W124" s="4">
        <v>1305</v>
      </c>
      <c r="X124" s="4">
        <v>22004</v>
      </c>
      <c r="Y124" s="5">
        <v>0</v>
      </c>
      <c r="Z124" s="4">
        <v>9296</v>
      </c>
      <c r="AA124" s="4">
        <v>31746</v>
      </c>
      <c r="AB124" s="5">
        <v>0</v>
      </c>
      <c r="AC124" s="4">
        <v>11618</v>
      </c>
      <c r="AD124" s="4">
        <v>54193</v>
      </c>
      <c r="AE124" s="4">
        <v>31505</v>
      </c>
      <c r="AF124" s="5">
        <v>0</v>
      </c>
      <c r="AG124" s="4">
        <v>21251</v>
      </c>
      <c r="AH124" s="4">
        <v>7689</v>
      </c>
      <c r="AI124" s="4">
        <v>6049</v>
      </c>
      <c r="AJ124" s="4">
        <v>8479</v>
      </c>
      <c r="AK124" s="4">
        <v>6894</v>
      </c>
      <c r="AL124" s="4">
        <v>22984</v>
      </c>
      <c r="AM124" s="4">
        <v>21671</v>
      </c>
      <c r="AN124" s="4">
        <v>6222</v>
      </c>
      <c r="AO124" s="4">
        <v>11364</v>
      </c>
      <c r="AP124" s="4">
        <v>7046</v>
      </c>
      <c r="AQ124" s="4">
        <v>18628</v>
      </c>
      <c r="AR124" s="4">
        <v>7259</v>
      </c>
      <c r="AS124" s="4">
        <v>13661</v>
      </c>
      <c r="AT124" s="4">
        <v>15790</v>
      </c>
      <c r="AU124" s="4">
        <v>9245</v>
      </c>
      <c r="AV124" s="4">
        <v>49643</v>
      </c>
      <c r="AW124" s="4">
        <v>10899</v>
      </c>
      <c r="AX124" s="4">
        <v>11402</v>
      </c>
      <c r="AY124" s="4">
        <v>11106</v>
      </c>
      <c r="AZ124" s="4">
        <v>18804</v>
      </c>
      <c r="BA124" s="4">
        <v>5571</v>
      </c>
      <c r="BB124" s="4">
        <v>34319</v>
      </c>
      <c r="BC124" s="4">
        <v>30372</v>
      </c>
      <c r="BD124" s="4">
        <v>11256</v>
      </c>
      <c r="BE124" s="4">
        <v>12400</v>
      </c>
      <c r="BF124" s="4">
        <v>8554</v>
      </c>
      <c r="BG124" s="4">
        <v>8001</v>
      </c>
      <c r="BH124" s="4">
        <v>3209</v>
      </c>
      <c r="BI124" s="4">
        <v>19548</v>
      </c>
      <c r="BJ124" s="4">
        <v>3621</v>
      </c>
      <c r="BK124" s="4">
        <v>1544</v>
      </c>
      <c r="BL124" s="5">
        <v>575</v>
      </c>
      <c r="BM124" s="5">
        <v>0</v>
      </c>
      <c r="BN124" s="5">
        <v>8</v>
      </c>
      <c r="BO124" s="5">
        <v>0</v>
      </c>
      <c r="BP124" s="5">
        <v>0</v>
      </c>
      <c r="BQ124" s="5">
        <v>0</v>
      </c>
      <c r="BR124" s="5">
        <v>0</v>
      </c>
      <c r="BS124" s="5">
        <v>0</v>
      </c>
      <c r="BT124" s="5">
        <v>0</v>
      </c>
      <c r="BU124" s="5">
        <v>0</v>
      </c>
      <c r="BV124" s="5">
        <v>0</v>
      </c>
      <c r="BW124" s="5">
        <v>0</v>
      </c>
      <c r="BX124" s="5">
        <v>0</v>
      </c>
      <c r="BY124" s="5">
        <v>0</v>
      </c>
      <c r="BZ124" s="5">
        <v>0</v>
      </c>
      <c r="CA124" s="5">
        <v>0</v>
      </c>
      <c r="CB124" s="5">
        <v>0</v>
      </c>
      <c r="CC124" s="5">
        <v>0</v>
      </c>
      <c r="CD124" s="5">
        <v>0</v>
      </c>
      <c r="CE124" s="5">
        <v>0</v>
      </c>
      <c r="CF124" s="5">
        <v>0</v>
      </c>
      <c r="CG124" s="5">
        <v>0</v>
      </c>
      <c r="CH124" s="5">
        <v>0</v>
      </c>
      <c r="CI124" s="5">
        <v>0</v>
      </c>
      <c r="CJ124" s="5">
        <v>0</v>
      </c>
      <c r="CK124" s="5">
        <v>0</v>
      </c>
      <c r="CL124" s="5">
        <v>0</v>
      </c>
      <c r="CM124" s="5">
        <v>0</v>
      </c>
      <c r="CN124" s="5">
        <v>0</v>
      </c>
      <c r="CO124" s="5">
        <v>0</v>
      </c>
      <c r="CP124" s="5">
        <v>0</v>
      </c>
      <c r="CQ124" s="5">
        <v>0</v>
      </c>
      <c r="CR124" s="5">
        <v>0</v>
      </c>
      <c r="CS124" s="5">
        <v>0</v>
      </c>
      <c r="CT124" s="4">
        <v>1673</v>
      </c>
      <c r="CU124" s="5">
        <v>0</v>
      </c>
      <c r="CV124" s="4">
        <v>13202</v>
      </c>
      <c r="CW124" s="5">
        <v>0</v>
      </c>
      <c r="CX124" s="4">
        <v>6450</v>
      </c>
      <c r="CY124" s="5">
        <v>0</v>
      </c>
      <c r="CZ124" s="13"/>
      <c r="DA124" s="7"/>
    </row>
    <row r="125" spans="1:105" s="3" customFormat="1" ht="11.1" customHeight="1" x14ac:dyDescent="0.2">
      <c r="A125" s="6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6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</row>
    <row r="126" spans="1:105" s="8" customFormat="1" ht="21.95" customHeight="1" x14ac:dyDescent="0.2">
      <c r="A126" s="62" t="s">
        <v>232</v>
      </c>
      <c r="B126" s="4">
        <f t="shared" ref="B126:BM126" si="2">SUM(B127:B164)</f>
        <v>170</v>
      </c>
      <c r="C126" s="4">
        <f t="shared" si="2"/>
        <v>92181</v>
      </c>
      <c r="D126" s="4">
        <f t="shared" si="2"/>
        <v>10115</v>
      </c>
      <c r="E126" s="4">
        <f t="shared" si="2"/>
        <v>369</v>
      </c>
      <c r="F126" s="4">
        <f t="shared" si="2"/>
        <v>4396</v>
      </c>
      <c r="G126" s="4">
        <f t="shared" si="2"/>
        <v>209</v>
      </c>
      <c r="H126" s="4">
        <f t="shared" si="2"/>
        <v>317155</v>
      </c>
      <c r="I126" s="4">
        <f t="shared" si="2"/>
        <v>44693</v>
      </c>
      <c r="J126" s="4">
        <f t="shared" si="2"/>
        <v>17790</v>
      </c>
      <c r="K126" s="5">
        <f t="shared" si="2"/>
        <v>275</v>
      </c>
      <c r="L126" s="4">
        <f t="shared" si="2"/>
        <v>501</v>
      </c>
      <c r="M126" s="5">
        <f t="shared" si="2"/>
        <v>0</v>
      </c>
      <c r="N126" s="4">
        <f t="shared" si="2"/>
        <v>1290</v>
      </c>
      <c r="O126" s="4">
        <f t="shared" si="2"/>
        <v>8887</v>
      </c>
      <c r="P126" s="4">
        <f t="shared" si="2"/>
        <v>217829</v>
      </c>
      <c r="Q126" s="4">
        <f t="shared" si="2"/>
        <v>164</v>
      </c>
      <c r="R126" s="4">
        <f t="shared" si="2"/>
        <v>209608</v>
      </c>
      <c r="S126" s="6">
        <f t="shared" si="2"/>
        <v>246213</v>
      </c>
      <c r="T126" s="4">
        <f t="shared" si="2"/>
        <v>75639</v>
      </c>
      <c r="U126" s="5">
        <f t="shared" si="2"/>
        <v>0</v>
      </c>
      <c r="V126" s="4">
        <f t="shared" si="2"/>
        <v>186516</v>
      </c>
      <c r="W126" s="4">
        <f t="shared" si="2"/>
        <v>24510</v>
      </c>
      <c r="X126" s="4">
        <f t="shared" si="2"/>
        <v>83997</v>
      </c>
      <c r="Y126" s="4">
        <f t="shared" si="2"/>
        <v>75682</v>
      </c>
      <c r="Z126" s="4">
        <f t="shared" si="2"/>
        <v>31017</v>
      </c>
      <c r="AA126" s="4">
        <f t="shared" si="2"/>
        <v>111131</v>
      </c>
      <c r="AB126" s="4">
        <f t="shared" si="2"/>
        <v>47405</v>
      </c>
      <c r="AC126" s="4">
        <f t="shared" si="2"/>
        <v>49977</v>
      </c>
      <c r="AD126" s="4">
        <f t="shared" si="2"/>
        <v>236916</v>
      </c>
      <c r="AE126" s="4">
        <f t="shared" si="2"/>
        <v>88909</v>
      </c>
      <c r="AF126" s="4">
        <f t="shared" si="2"/>
        <v>36861</v>
      </c>
      <c r="AG126" s="4">
        <f t="shared" si="2"/>
        <v>88047</v>
      </c>
      <c r="AH126" s="4">
        <f t="shared" si="2"/>
        <v>31814</v>
      </c>
      <c r="AI126" s="4">
        <f t="shared" si="2"/>
        <v>24814</v>
      </c>
      <c r="AJ126" s="4">
        <f t="shared" si="2"/>
        <v>31496</v>
      </c>
      <c r="AK126" s="4">
        <f t="shared" si="2"/>
        <v>25593</v>
      </c>
      <c r="AL126" s="4">
        <f t="shared" si="2"/>
        <v>92464</v>
      </c>
      <c r="AM126" s="4">
        <f t="shared" si="2"/>
        <v>89752</v>
      </c>
      <c r="AN126" s="4">
        <f t="shared" si="2"/>
        <v>25476</v>
      </c>
      <c r="AO126" s="4">
        <f t="shared" si="2"/>
        <v>42689</v>
      </c>
      <c r="AP126" s="4">
        <f t="shared" si="2"/>
        <v>27864</v>
      </c>
      <c r="AQ126" s="4">
        <f t="shared" si="2"/>
        <v>77222</v>
      </c>
      <c r="AR126" s="4">
        <f t="shared" si="2"/>
        <v>27553</v>
      </c>
      <c r="AS126" s="4">
        <f t="shared" si="2"/>
        <v>55755</v>
      </c>
      <c r="AT126" s="4">
        <f t="shared" si="2"/>
        <v>63452</v>
      </c>
      <c r="AU126" s="4">
        <f t="shared" si="2"/>
        <v>38382</v>
      </c>
      <c r="AV126" s="4">
        <f t="shared" si="2"/>
        <v>183505</v>
      </c>
      <c r="AW126" s="4">
        <f t="shared" si="2"/>
        <v>45141</v>
      </c>
      <c r="AX126" s="4">
        <f t="shared" si="2"/>
        <v>45695</v>
      </c>
      <c r="AY126" s="4">
        <f t="shared" si="2"/>
        <v>43688</v>
      </c>
      <c r="AZ126" s="4">
        <f t="shared" si="2"/>
        <v>73818</v>
      </c>
      <c r="BA126" s="4">
        <f t="shared" si="2"/>
        <v>22112</v>
      </c>
      <c r="BB126" s="4">
        <f t="shared" si="2"/>
        <v>140149</v>
      </c>
      <c r="BC126" s="4">
        <f t="shared" si="2"/>
        <v>121098</v>
      </c>
      <c r="BD126" s="4">
        <f t="shared" si="2"/>
        <v>42915</v>
      </c>
      <c r="BE126" s="4">
        <f t="shared" si="2"/>
        <v>49565</v>
      </c>
      <c r="BF126" s="4">
        <f t="shared" si="2"/>
        <v>33090</v>
      </c>
      <c r="BG126" s="4">
        <f t="shared" si="2"/>
        <v>31597</v>
      </c>
      <c r="BH126" s="4">
        <f t="shared" si="2"/>
        <v>12684</v>
      </c>
      <c r="BI126" s="4">
        <f t="shared" si="2"/>
        <v>86450</v>
      </c>
      <c r="BJ126" s="4">
        <f t="shared" si="2"/>
        <v>2500</v>
      </c>
      <c r="BK126" s="4">
        <f t="shared" si="2"/>
        <v>865</v>
      </c>
      <c r="BL126" s="5">
        <f t="shared" si="2"/>
        <v>535</v>
      </c>
      <c r="BM126" s="4">
        <f t="shared" si="2"/>
        <v>4951</v>
      </c>
      <c r="BN126" s="4">
        <f t="shared" ref="BN126" si="3">SUM(BN127:BN164)</f>
        <v>1164</v>
      </c>
      <c r="BO126" s="5">
        <f t="shared" ref="BO126:CY126" si="4">SUM(BO127:BO164)</f>
        <v>0</v>
      </c>
      <c r="BP126" s="5">
        <f t="shared" si="4"/>
        <v>0</v>
      </c>
      <c r="BQ126" s="5">
        <f t="shared" si="4"/>
        <v>0</v>
      </c>
      <c r="BR126" s="5">
        <f t="shared" si="4"/>
        <v>537</v>
      </c>
      <c r="BS126" s="5">
        <f t="shared" si="4"/>
        <v>584</v>
      </c>
      <c r="BT126" s="4">
        <f t="shared" si="4"/>
        <v>4524</v>
      </c>
      <c r="BU126" s="4">
        <f t="shared" si="4"/>
        <v>3436</v>
      </c>
      <c r="BV126" s="5">
        <f t="shared" si="4"/>
        <v>343</v>
      </c>
      <c r="BW126" s="4">
        <f t="shared" si="4"/>
        <v>4746</v>
      </c>
      <c r="BX126" s="4">
        <f t="shared" si="4"/>
        <v>1352</v>
      </c>
      <c r="BY126" s="5">
        <f t="shared" si="4"/>
        <v>506</v>
      </c>
      <c r="BZ126" s="4">
        <f t="shared" si="4"/>
        <v>1457</v>
      </c>
      <c r="CA126" s="4">
        <f t="shared" si="4"/>
        <v>1058</v>
      </c>
      <c r="CB126" s="5">
        <f t="shared" si="4"/>
        <v>624</v>
      </c>
      <c r="CC126" s="5">
        <f t="shared" si="4"/>
        <v>992</v>
      </c>
      <c r="CD126" s="4">
        <f t="shared" si="4"/>
        <v>1050</v>
      </c>
      <c r="CE126" s="4">
        <f t="shared" si="4"/>
        <v>4712</v>
      </c>
      <c r="CF126" s="5">
        <f t="shared" si="4"/>
        <v>366</v>
      </c>
      <c r="CG126" s="4">
        <f t="shared" si="4"/>
        <v>3479</v>
      </c>
      <c r="CH126" s="5">
        <f t="shared" si="4"/>
        <v>725</v>
      </c>
      <c r="CI126" s="4">
        <f t="shared" si="4"/>
        <v>1622</v>
      </c>
      <c r="CJ126" s="4">
        <f t="shared" si="4"/>
        <v>3395</v>
      </c>
      <c r="CK126" s="4">
        <f t="shared" si="4"/>
        <v>2278</v>
      </c>
      <c r="CL126" s="4">
        <f t="shared" si="4"/>
        <v>1260</v>
      </c>
      <c r="CM126" s="4">
        <f t="shared" si="4"/>
        <v>1520</v>
      </c>
      <c r="CN126" s="5">
        <f t="shared" si="4"/>
        <v>0</v>
      </c>
      <c r="CO126" s="5">
        <f t="shared" si="4"/>
        <v>903</v>
      </c>
      <c r="CP126" s="5">
        <f t="shared" si="4"/>
        <v>907</v>
      </c>
      <c r="CQ126" s="5">
        <f t="shared" si="4"/>
        <v>0</v>
      </c>
      <c r="CR126" s="5">
        <f t="shared" si="4"/>
        <v>0</v>
      </c>
      <c r="CS126" s="5">
        <f t="shared" si="4"/>
        <v>0</v>
      </c>
      <c r="CT126" s="4">
        <f t="shared" si="4"/>
        <v>5235</v>
      </c>
      <c r="CU126" s="5">
        <f t="shared" si="4"/>
        <v>122</v>
      </c>
      <c r="CV126" s="4">
        <f t="shared" si="4"/>
        <v>49598</v>
      </c>
      <c r="CW126" s="5">
        <f t="shared" si="4"/>
        <v>0</v>
      </c>
      <c r="CX126" s="4">
        <f t="shared" si="4"/>
        <v>26732</v>
      </c>
      <c r="CY126" s="5">
        <f t="shared" si="4"/>
        <v>204</v>
      </c>
      <c r="CZ126" s="4">
        <v>32936</v>
      </c>
      <c r="DA126" s="7"/>
    </row>
    <row r="127" spans="1:105" s="8" customFormat="1" ht="11.1" customHeight="1" x14ac:dyDescent="0.2">
      <c r="A127" s="63" t="s">
        <v>193</v>
      </c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11">
        <v>41</v>
      </c>
      <c r="P127" s="11">
        <v>34</v>
      </c>
      <c r="Q127" s="9"/>
      <c r="R127" s="9"/>
      <c r="S127" s="14">
        <v>168</v>
      </c>
      <c r="T127" s="10">
        <v>2755</v>
      </c>
      <c r="U127" s="9"/>
      <c r="V127" s="9"/>
      <c r="W127" s="11">
        <v>951</v>
      </c>
      <c r="X127" s="11">
        <v>49</v>
      </c>
      <c r="Y127" s="9"/>
      <c r="Z127" s="9"/>
      <c r="AA127" s="11">
        <v>476</v>
      </c>
      <c r="AB127" s="9"/>
      <c r="AC127" s="11">
        <v>136</v>
      </c>
      <c r="AD127" s="11">
        <v>559</v>
      </c>
      <c r="AE127" s="11">
        <v>329</v>
      </c>
      <c r="AF127" s="9"/>
      <c r="AG127" s="11">
        <v>223</v>
      </c>
      <c r="AH127" s="11">
        <v>91</v>
      </c>
      <c r="AI127" s="11">
        <v>66</v>
      </c>
      <c r="AJ127" s="11">
        <v>88</v>
      </c>
      <c r="AK127" s="11">
        <v>70</v>
      </c>
      <c r="AL127" s="11">
        <v>253</v>
      </c>
      <c r="AM127" s="11">
        <v>233</v>
      </c>
      <c r="AN127" s="11">
        <v>65</v>
      </c>
      <c r="AO127" s="11">
        <v>115</v>
      </c>
      <c r="AP127" s="11">
        <v>73</v>
      </c>
      <c r="AQ127" s="11">
        <v>188</v>
      </c>
      <c r="AR127" s="11">
        <v>78</v>
      </c>
      <c r="AS127" s="11">
        <v>140</v>
      </c>
      <c r="AT127" s="11">
        <v>157</v>
      </c>
      <c r="AU127" s="11">
        <v>92</v>
      </c>
      <c r="AV127" s="11">
        <v>431</v>
      </c>
      <c r="AW127" s="11">
        <v>111</v>
      </c>
      <c r="AX127" s="11">
        <v>112</v>
      </c>
      <c r="AY127" s="11">
        <v>113</v>
      </c>
      <c r="AZ127" s="11">
        <v>193</v>
      </c>
      <c r="BA127" s="11">
        <v>58</v>
      </c>
      <c r="BB127" s="11">
        <v>331</v>
      </c>
      <c r="BC127" s="11">
        <v>303</v>
      </c>
      <c r="BD127" s="11">
        <v>106</v>
      </c>
      <c r="BE127" s="11">
        <v>130</v>
      </c>
      <c r="BF127" s="11">
        <v>105</v>
      </c>
      <c r="BG127" s="11">
        <v>84</v>
      </c>
      <c r="BH127" s="11">
        <v>49</v>
      </c>
      <c r="BI127" s="11">
        <v>312</v>
      </c>
      <c r="BJ127" s="9"/>
      <c r="BK127" s="9"/>
      <c r="BL127" s="9"/>
      <c r="BM127" s="11">
        <v>10</v>
      </c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11">
        <v>20</v>
      </c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11">
        <v>202</v>
      </c>
      <c r="CW127" s="9"/>
      <c r="CX127" s="11">
        <v>126</v>
      </c>
      <c r="CY127" s="9"/>
      <c r="CZ127" s="13"/>
    </row>
    <row r="128" spans="1:105" s="8" customFormat="1" ht="11.1" customHeight="1" x14ac:dyDescent="0.2">
      <c r="A128" s="63" t="s">
        <v>194</v>
      </c>
      <c r="B128" s="9"/>
      <c r="C128" s="10">
        <v>2315</v>
      </c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10">
        <v>1020</v>
      </c>
      <c r="P128" s="10">
        <v>1046</v>
      </c>
      <c r="Q128" s="9"/>
      <c r="R128" s="11">
        <v>4</v>
      </c>
      <c r="S128" s="15">
        <v>4133</v>
      </c>
      <c r="T128" s="10">
        <v>72884</v>
      </c>
      <c r="U128" s="9"/>
      <c r="V128" s="9"/>
      <c r="W128" s="10">
        <v>23559</v>
      </c>
      <c r="X128" s="10">
        <v>1195</v>
      </c>
      <c r="Y128" s="9"/>
      <c r="Z128" s="9"/>
      <c r="AA128" s="10">
        <v>12466</v>
      </c>
      <c r="AB128" s="9"/>
      <c r="AC128" s="10">
        <v>3501</v>
      </c>
      <c r="AD128" s="10">
        <v>14115</v>
      </c>
      <c r="AE128" s="10">
        <v>9012</v>
      </c>
      <c r="AF128" s="9"/>
      <c r="AG128" s="10">
        <v>5738</v>
      </c>
      <c r="AH128" s="10">
        <v>2283</v>
      </c>
      <c r="AI128" s="10">
        <v>1632</v>
      </c>
      <c r="AJ128" s="10">
        <v>2222</v>
      </c>
      <c r="AK128" s="10">
        <v>1793</v>
      </c>
      <c r="AL128" s="10">
        <v>6240</v>
      </c>
      <c r="AM128" s="10">
        <v>5873</v>
      </c>
      <c r="AN128" s="10">
        <v>1739</v>
      </c>
      <c r="AO128" s="10">
        <v>2924</v>
      </c>
      <c r="AP128" s="10">
        <v>1823</v>
      </c>
      <c r="AQ128" s="10">
        <v>4669</v>
      </c>
      <c r="AR128" s="10">
        <v>1969</v>
      </c>
      <c r="AS128" s="10">
        <v>3448</v>
      </c>
      <c r="AT128" s="10">
        <v>4113</v>
      </c>
      <c r="AU128" s="10">
        <v>2322</v>
      </c>
      <c r="AV128" s="10">
        <v>10226</v>
      </c>
      <c r="AW128" s="10">
        <v>2729</v>
      </c>
      <c r="AX128" s="10">
        <v>2851</v>
      </c>
      <c r="AY128" s="10">
        <v>2792</v>
      </c>
      <c r="AZ128" s="10">
        <v>5032</v>
      </c>
      <c r="BA128" s="10">
        <v>1455</v>
      </c>
      <c r="BB128" s="10">
        <v>8212</v>
      </c>
      <c r="BC128" s="10">
        <v>7861</v>
      </c>
      <c r="BD128" s="10">
        <v>2680</v>
      </c>
      <c r="BE128" s="10">
        <v>3268</v>
      </c>
      <c r="BF128" s="10">
        <v>2458</v>
      </c>
      <c r="BG128" s="10">
        <v>2212</v>
      </c>
      <c r="BH128" s="10">
        <v>1218</v>
      </c>
      <c r="BI128" s="10">
        <v>8129</v>
      </c>
      <c r="BJ128" s="11">
        <v>134</v>
      </c>
      <c r="BK128" s="11">
        <v>15</v>
      </c>
      <c r="BL128" s="11">
        <v>113</v>
      </c>
      <c r="BM128" s="11">
        <v>237</v>
      </c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11">
        <v>486</v>
      </c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10">
        <v>4967</v>
      </c>
      <c r="CW128" s="9"/>
      <c r="CX128" s="10">
        <v>3093</v>
      </c>
      <c r="CY128" s="9"/>
      <c r="CZ128" s="13"/>
    </row>
    <row r="129" spans="1:104" s="8" customFormat="1" ht="11.1" customHeight="1" x14ac:dyDescent="0.2">
      <c r="A129" s="63" t="s">
        <v>195</v>
      </c>
      <c r="B129" s="9"/>
      <c r="C129" s="11">
        <v>374</v>
      </c>
      <c r="D129" s="9"/>
      <c r="E129" s="9"/>
      <c r="F129" s="9"/>
      <c r="G129" s="11">
        <v>209</v>
      </c>
      <c r="H129" s="9"/>
      <c r="I129" s="9"/>
      <c r="J129" s="9"/>
      <c r="K129" s="9"/>
      <c r="L129" s="9"/>
      <c r="M129" s="9"/>
      <c r="N129" s="9"/>
      <c r="O129" s="9"/>
      <c r="P129" s="11">
        <v>884</v>
      </c>
      <c r="Q129" s="9"/>
      <c r="R129" s="11">
        <v>607</v>
      </c>
      <c r="S129" s="15">
        <v>2721</v>
      </c>
      <c r="T129" s="9"/>
      <c r="U129" s="9"/>
      <c r="V129" s="9"/>
      <c r="W129" s="9"/>
      <c r="X129" s="11">
        <v>471</v>
      </c>
      <c r="Y129" s="9"/>
      <c r="Z129" s="10">
        <v>1373</v>
      </c>
      <c r="AA129" s="9"/>
      <c r="AB129" s="9"/>
      <c r="AC129" s="9"/>
      <c r="AD129" s="11">
        <v>142</v>
      </c>
      <c r="AE129" s="11">
        <v>500</v>
      </c>
      <c r="AF129" s="9"/>
      <c r="AG129" s="11">
        <v>1</v>
      </c>
      <c r="AH129" s="9"/>
      <c r="AI129" s="9"/>
      <c r="AJ129" s="9"/>
      <c r="AK129" s="9"/>
      <c r="AL129" s="9"/>
      <c r="AM129" s="11">
        <v>21</v>
      </c>
      <c r="AN129" s="9"/>
      <c r="AO129" s="9"/>
      <c r="AP129" s="9"/>
      <c r="AQ129" s="9"/>
      <c r="AR129" s="9"/>
      <c r="AS129" s="9"/>
      <c r="AT129" s="9"/>
      <c r="AU129" s="9"/>
      <c r="AV129" s="11">
        <v>695</v>
      </c>
      <c r="AW129" s="9"/>
      <c r="AX129" s="9"/>
      <c r="AY129" s="9"/>
      <c r="AZ129" s="9"/>
      <c r="BA129" s="9"/>
      <c r="BB129" s="11">
        <v>245</v>
      </c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13"/>
    </row>
    <row r="130" spans="1:104" s="8" customFormat="1" ht="11.1" customHeight="1" x14ac:dyDescent="0.2">
      <c r="A130" s="63" t="s">
        <v>196</v>
      </c>
      <c r="B130" s="9"/>
      <c r="C130" s="11">
        <v>150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10">
        <v>2323</v>
      </c>
      <c r="Q130" s="9"/>
      <c r="R130" s="11">
        <v>538</v>
      </c>
      <c r="S130" s="15">
        <v>3567</v>
      </c>
      <c r="T130" s="9"/>
      <c r="U130" s="9"/>
      <c r="V130" s="11">
        <v>31</v>
      </c>
      <c r="W130" s="9"/>
      <c r="X130" s="10">
        <v>2135</v>
      </c>
      <c r="Y130" s="9"/>
      <c r="Z130" s="9"/>
      <c r="AA130" s="9"/>
      <c r="AB130" s="9"/>
      <c r="AC130" s="9"/>
      <c r="AD130" s="11">
        <v>61</v>
      </c>
      <c r="AE130" s="11">
        <v>503</v>
      </c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11">
        <v>237</v>
      </c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11">
        <v>25</v>
      </c>
      <c r="CU130" s="9"/>
      <c r="CV130" s="11">
        <v>44</v>
      </c>
      <c r="CW130" s="9"/>
      <c r="CX130" s="11">
        <v>22</v>
      </c>
      <c r="CY130" s="9"/>
      <c r="CZ130" s="13"/>
    </row>
    <row r="131" spans="1:104" s="8" customFormat="1" ht="11.1" customHeight="1" x14ac:dyDescent="0.2">
      <c r="A131" s="63" t="s">
        <v>197</v>
      </c>
      <c r="B131" s="11">
        <v>170</v>
      </c>
      <c r="C131" s="9"/>
      <c r="D131" s="9"/>
      <c r="E131" s="11">
        <v>194</v>
      </c>
      <c r="F131" s="9"/>
      <c r="G131" s="9"/>
      <c r="H131" s="9"/>
      <c r="I131" s="11">
        <v>114</v>
      </c>
      <c r="J131" s="11">
        <v>4</v>
      </c>
      <c r="K131" s="9"/>
      <c r="L131" s="9"/>
      <c r="M131" s="9"/>
      <c r="N131" s="9"/>
      <c r="O131" s="9"/>
      <c r="P131" s="9"/>
      <c r="Q131" s="9"/>
      <c r="R131" s="11">
        <v>364</v>
      </c>
      <c r="S131" s="12"/>
      <c r="T131" s="9"/>
      <c r="U131" s="9"/>
      <c r="V131" s="11">
        <v>746</v>
      </c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13"/>
    </row>
    <row r="132" spans="1:104" s="8" customFormat="1" ht="11.1" customHeight="1" x14ac:dyDescent="0.2">
      <c r="A132" s="63" t="s">
        <v>199</v>
      </c>
      <c r="B132" s="9"/>
      <c r="C132" s="9"/>
      <c r="D132" s="11">
        <v>9</v>
      </c>
      <c r="E132" s="9"/>
      <c r="F132" s="9"/>
      <c r="G132" s="9"/>
      <c r="H132" s="9"/>
      <c r="I132" s="9"/>
      <c r="J132" s="9"/>
      <c r="K132" s="9"/>
      <c r="L132" s="9"/>
      <c r="M132" s="9"/>
      <c r="N132" s="10">
        <v>1290</v>
      </c>
      <c r="O132" s="9"/>
      <c r="P132" s="11">
        <v>63</v>
      </c>
      <c r="Q132" s="9"/>
      <c r="R132" s="9"/>
      <c r="S132" s="12"/>
      <c r="T132" s="9"/>
      <c r="U132" s="9"/>
      <c r="V132" s="9"/>
      <c r="W132" s="9"/>
      <c r="X132" s="9"/>
      <c r="Y132" s="9"/>
      <c r="Z132" s="9"/>
      <c r="AA132" s="9"/>
      <c r="AB132" s="9"/>
      <c r="AC132" s="11">
        <v>6</v>
      </c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11">
        <v>156</v>
      </c>
      <c r="AP132" s="9"/>
      <c r="AQ132" s="9"/>
      <c r="AR132" s="9"/>
      <c r="AS132" s="9"/>
      <c r="AT132" s="9"/>
      <c r="AU132" s="11">
        <v>252</v>
      </c>
      <c r="AV132" s="9"/>
      <c r="AW132" s="9"/>
      <c r="AX132" s="9"/>
      <c r="AY132" s="9"/>
      <c r="AZ132" s="9"/>
      <c r="BA132" s="9"/>
      <c r="BB132" s="11">
        <v>7</v>
      </c>
      <c r="BC132" s="9"/>
      <c r="BD132" s="9"/>
      <c r="BE132" s="9"/>
      <c r="BF132" s="9"/>
      <c r="BG132" s="11">
        <v>1</v>
      </c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13"/>
    </row>
    <row r="133" spans="1:104" s="8" customFormat="1" ht="11.1" customHeight="1" x14ac:dyDescent="0.2">
      <c r="A133" s="63" t="s">
        <v>200</v>
      </c>
      <c r="B133" s="9"/>
      <c r="C133" s="10">
        <v>1026</v>
      </c>
      <c r="D133" s="11">
        <v>172</v>
      </c>
      <c r="E133" s="9"/>
      <c r="F133" s="9"/>
      <c r="G133" s="9"/>
      <c r="H133" s="9"/>
      <c r="I133" s="10">
        <v>5374</v>
      </c>
      <c r="J133" s="9"/>
      <c r="K133" s="11">
        <v>275</v>
      </c>
      <c r="L133" s="9"/>
      <c r="M133" s="9"/>
      <c r="N133" s="9"/>
      <c r="O133" s="11">
        <v>94</v>
      </c>
      <c r="P133" s="10">
        <v>1788</v>
      </c>
      <c r="Q133" s="9"/>
      <c r="R133" s="10">
        <v>1050</v>
      </c>
      <c r="S133" s="15">
        <v>6703</v>
      </c>
      <c r="T133" s="9"/>
      <c r="U133" s="9"/>
      <c r="V133" s="11">
        <v>92</v>
      </c>
      <c r="W133" s="9"/>
      <c r="X133" s="9"/>
      <c r="Y133" s="9"/>
      <c r="Z133" s="9"/>
      <c r="AA133" s="9"/>
      <c r="AB133" s="9"/>
      <c r="AC133" s="9"/>
      <c r="AD133" s="11">
        <v>924</v>
      </c>
      <c r="AE133" s="9"/>
      <c r="AF133" s="9"/>
      <c r="AG133" s="11">
        <v>6</v>
      </c>
      <c r="AH133" s="11">
        <v>142</v>
      </c>
      <c r="AI133" s="9"/>
      <c r="AJ133" s="11">
        <v>652</v>
      </c>
      <c r="AK133" s="11">
        <v>312</v>
      </c>
      <c r="AL133" s="11">
        <v>681</v>
      </c>
      <c r="AM133" s="10">
        <v>1516</v>
      </c>
      <c r="AN133" s="9"/>
      <c r="AO133" s="11">
        <v>364</v>
      </c>
      <c r="AP133" s="11">
        <v>30</v>
      </c>
      <c r="AQ133" s="10">
        <v>1042</v>
      </c>
      <c r="AR133" s="11">
        <v>437</v>
      </c>
      <c r="AS133" s="9"/>
      <c r="AT133" s="11">
        <v>812</v>
      </c>
      <c r="AU133" s="11">
        <v>503</v>
      </c>
      <c r="AV133" s="11">
        <v>724</v>
      </c>
      <c r="AW133" s="10">
        <v>1761</v>
      </c>
      <c r="AX133" s="11">
        <v>207</v>
      </c>
      <c r="AY133" s="11">
        <v>762</v>
      </c>
      <c r="AZ133" s="10">
        <v>2264</v>
      </c>
      <c r="BA133" s="11">
        <v>114</v>
      </c>
      <c r="BB133" s="10">
        <v>1789</v>
      </c>
      <c r="BC133" s="10">
        <v>3138</v>
      </c>
      <c r="BD133" s="10">
        <v>1243</v>
      </c>
      <c r="BE133" s="10">
        <v>1264</v>
      </c>
      <c r="BF133" s="10">
        <v>1255</v>
      </c>
      <c r="BG133" s="10">
        <v>1312</v>
      </c>
      <c r="BH133" s="11">
        <v>154</v>
      </c>
      <c r="BI133" s="10">
        <v>1250</v>
      </c>
      <c r="BJ133" s="11">
        <v>13</v>
      </c>
      <c r="BK133" s="9"/>
      <c r="BL133" s="9"/>
      <c r="BM133" s="11">
        <v>96</v>
      </c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11">
        <v>34</v>
      </c>
      <c r="CU133" s="9"/>
      <c r="CV133" s="9"/>
      <c r="CW133" s="9"/>
      <c r="CX133" s="9"/>
      <c r="CY133" s="9"/>
      <c r="CZ133" s="13"/>
    </row>
    <row r="134" spans="1:104" s="8" customFormat="1" ht="11.1" customHeight="1" x14ac:dyDescent="0.2">
      <c r="A134" s="63" t="s">
        <v>201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15">
        <v>6712</v>
      </c>
      <c r="T134" s="9"/>
      <c r="U134" s="9"/>
      <c r="V134" s="9"/>
      <c r="W134" s="9"/>
      <c r="X134" s="10">
        <v>1371</v>
      </c>
      <c r="Y134" s="9"/>
      <c r="Z134" s="11">
        <v>1</v>
      </c>
      <c r="AA134" s="9"/>
      <c r="AB134" s="9"/>
      <c r="AC134" s="9"/>
      <c r="AD134" s="10">
        <v>2321</v>
      </c>
      <c r="AE134" s="11">
        <v>849</v>
      </c>
      <c r="AF134" s="9"/>
      <c r="AG134" s="9"/>
      <c r="AH134" s="9"/>
      <c r="AI134" s="9"/>
      <c r="AJ134" s="9"/>
      <c r="AK134" s="9"/>
      <c r="AL134" s="11">
        <v>3</v>
      </c>
      <c r="AM134" s="9"/>
      <c r="AN134" s="9"/>
      <c r="AO134" s="9"/>
      <c r="AP134" s="9"/>
      <c r="AQ134" s="11">
        <v>847</v>
      </c>
      <c r="AR134" s="9"/>
      <c r="AS134" s="9"/>
      <c r="AT134" s="9"/>
      <c r="AU134" s="9"/>
      <c r="AV134" s="10">
        <v>1036</v>
      </c>
      <c r="AW134" s="9"/>
      <c r="AX134" s="9"/>
      <c r="AY134" s="9"/>
      <c r="AZ134" s="11">
        <v>176</v>
      </c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11">
        <v>103</v>
      </c>
      <c r="CW134" s="9"/>
      <c r="CX134" s="9"/>
      <c r="CY134" s="9"/>
      <c r="CZ134" s="13"/>
    </row>
    <row r="135" spans="1:104" s="8" customFormat="1" ht="11.1" customHeight="1" x14ac:dyDescent="0.2">
      <c r="A135" s="63" t="s">
        <v>202</v>
      </c>
      <c r="B135" s="9"/>
      <c r="C135" s="9"/>
      <c r="D135" s="9"/>
      <c r="E135" s="11">
        <v>175</v>
      </c>
      <c r="F135" s="9"/>
      <c r="G135" s="9"/>
      <c r="H135" s="9"/>
      <c r="I135" s="11">
        <v>9</v>
      </c>
      <c r="J135" s="9"/>
      <c r="K135" s="9"/>
      <c r="L135" s="9"/>
      <c r="M135" s="9"/>
      <c r="N135" s="9"/>
      <c r="O135" s="9"/>
      <c r="P135" s="9"/>
      <c r="Q135" s="9"/>
      <c r="R135" s="9"/>
      <c r="S135" s="12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13"/>
    </row>
    <row r="136" spans="1:104" s="8" customFormat="1" ht="11.1" customHeight="1" x14ac:dyDescent="0.2">
      <c r="A136" s="63" t="s">
        <v>203</v>
      </c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15">
        <v>1542</v>
      </c>
      <c r="T136" s="9"/>
      <c r="U136" s="9"/>
      <c r="V136" s="9"/>
      <c r="W136" s="9"/>
      <c r="X136" s="11">
        <v>30</v>
      </c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13"/>
    </row>
    <row r="137" spans="1:104" s="8" customFormat="1" ht="11.1" customHeight="1" x14ac:dyDescent="0.2">
      <c r="A137" s="63" t="s">
        <v>204</v>
      </c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15">
        <v>4601</v>
      </c>
      <c r="T137" s="9"/>
      <c r="U137" s="9"/>
      <c r="V137" s="9"/>
      <c r="W137" s="9"/>
      <c r="X137" s="11">
        <v>526</v>
      </c>
      <c r="Y137" s="9"/>
      <c r="Z137" s="11">
        <v>575</v>
      </c>
      <c r="AA137" s="9"/>
      <c r="AB137" s="9"/>
      <c r="AC137" s="9"/>
      <c r="AD137" s="10">
        <v>1321</v>
      </c>
      <c r="AE137" s="11">
        <v>175</v>
      </c>
      <c r="AF137" s="9"/>
      <c r="AG137" s="11">
        <v>520</v>
      </c>
      <c r="AH137" s="11">
        <v>53</v>
      </c>
      <c r="AI137" s="9"/>
      <c r="AJ137" s="9"/>
      <c r="AK137" s="9"/>
      <c r="AL137" s="11">
        <v>273</v>
      </c>
      <c r="AM137" s="9"/>
      <c r="AN137" s="11">
        <v>50</v>
      </c>
      <c r="AO137" s="9"/>
      <c r="AP137" s="9"/>
      <c r="AQ137" s="9"/>
      <c r="AR137" s="9"/>
      <c r="AS137" s="9"/>
      <c r="AT137" s="11">
        <v>138</v>
      </c>
      <c r="AU137" s="9"/>
      <c r="AV137" s="10">
        <v>1499</v>
      </c>
      <c r="AW137" s="9"/>
      <c r="AX137" s="9"/>
      <c r="AY137" s="11">
        <v>48</v>
      </c>
      <c r="AZ137" s="11">
        <v>264</v>
      </c>
      <c r="BA137" s="9"/>
      <c r="BB137" s="9"/>
      <c r="BC137" s="11">
        <v>574</v>
      </c>
      <c r="BD137" s="11">
        <v>74</v>
      </c>
      <c r="BE137" s="9"/>
      <c r="BF137" s="11">
        <v>105</v>
      </c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11">
        <v>178</v>
      </c>
      <c r="CW137" s="9"/>
      <c r="CX137" s="9"/>
      <c r="CY137" s="9"/>
      <c r="CZ137" s="13"/>
    </row>
    <row r="138" spans="1:104" s="8" customFormat="1" ht="11.1" customHeight="1" x14ac:dyDescent="0.2">
      <c r="A138" s="63" t="s">
        <v>205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15">
        <v>9086</v>
      </c>
      <c r="T138" s="9"/>
      <c r="U138" s="9"/>
      <c r="V138" s="9"/>
      <c r="W138" s="9"/>
      <c r="X138" s="10">
        <v>1243</v>
      </c>
      <c r="Y138" s="9"/>
      <c r="Z138" s="11">
        <v>5</v>
      </c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11">
        <v>569</v>
      </c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11">
        <v>752</v>
      </c>
      <c r="CW138" s="9"/>
      <c r="CX138" s="9"/>
      <c r="CY138" s="9"/>
      <c r="CZ138" s="13"/>
    </row>
    <row r="139" spans="1:104" s="8" customFormat="1" ht="11.1" customHeight="1" x14ac:dyDescent="0.2">
      <c r="A139" s="63" t="s">
        <v>206</v>
      </c>
      <c r="B139" s="9"/>
      <c r="C139" s="10">
        <v>3760</v>
      </c>
      <c r="D139" s="9"/>
      <c r="E139" s="9"/>
      <c r="F139" s="9"/>
      <c r="G139" s="9"/>
      <c r="H139" s="9"/>
      <c r="I139" s="9"/>
      <c r="J139" s="9"/>
      <c r="K139" s="9"/>
      <c r="L139" s="11">
        <v>501</v>
      </c>
      <c r="M139" s="9"/>
      <c r="N139" s="9"/>
      <c r="O139" s="9"/>
      <c r="P139" s="10">
        <v>4011</v>
      </c>
      <c r="Q139" s="9"/>
      <c r="R139" s="10">
        <v>5862</v>
      </c>
      <c r="S139" s="15">
        <v>2346</v>
      </c>
      <c r="T139" s="9"/>
      <c r="U139" s="9"/>
      <c r="V139" s="10">
        <v>2883</v>
      </c>
      <c r="W139" s="9"/>
      <c r="X139" s="9"/>
      <c r="Y139" s="9"/>
      <c r="Z139" s="11">
        <v>112</v>
      </c>
      <c r="AA139" s="10">
        <v>1620</v>
      </c>
      <c r="AB139" s="9"/>
      <c r="AC139" s="9"/>
      <c r="AD139" s="11">
        <v>363</v>
      </c>
      <c r="AE139" s="11">
        <v>829</v>
      </c>
      <c r="AF139" s="9"/>
      <c r="AG139" s="10">
        <v>1486</v>
      </c>
      <c r="AH139" s="11">
        <v>6</v>
      </c>
      <c r="AI139" s="9"/>
      <c r="AJ139" s="9"/>
      <c r="AK139" s="10">
        <v>1252</v>
      </c>
      <c r="AL139" s="11">
        <v>209</v>
      </c>
      <c r="AM139" s="11">
        <v>454</v>
      </c>
      <c r="AN139" s="9"/>
      <c r="AO139" s="10">
        <v>5189</v>
      </c>
      <c r="AP139" s="10">
        <v>1506</v>
      </c>
      <c r="AQ139" s="9"/>
      <c r="AR139" s="9"/>
      <c r="AS139" s="11">
        <v>614</v>
      </c>
      <c r="AT139" s="10">
        <v>1824</v>
      </c>
      <c r="AU139" s="9"/>
      <c r="AV139" s="11">
        <v>377</v>
      </c>
      <c r="AW139" s="11">
        <v>976</v>
      </c>
      <c r="AX139" s="10">
        <v>1716</v>
      </c>
      <c r="AY139" s="11">
        <v>549</v>
      </c>
      <c r="AZ139" s="11">
        <v>266</v>
      </c>
      <c r="BA139" s="10">
        <v>1049</v>
      </c>
      <c r="BB139" s="11">
        <v>284</v>
      </c>
      <c r="BC139" s="10">
        <v>1340</v>
      </c>
      <c r="BD139" s="9"/>
      <c r="BE139" s="11">
        <v>572</v>
      </c>
      <c r="BF139" s="9"/>
      <c r="BG139" s="11">
        <v>427</v>
      </c>
      <c r="BH139" s="9"/>
      <c r="BI139" s="11">
        <v>833</v>
      </c>
      <c r="BJ139" s="11">
        <v>6</v>
      </c>
      <c r="BK139" s="9"/>
      <c r="BL139" s="9"/>
      <c r="BM139" s="11">
        <v>552</v>
      </c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11">
        <v>25</v>
      </c>
      <c r="CY139" s="9"/>
      <c r="CZ139" s="13"/>
    </row>
    <row r="140" spans="1:104" s="8" customFormat="1" ht="11.1" customHeight="1" x14ac:dyDescent="0.2">
      <c r="A140" s="63" t="s">
        <v>207</v>
      </c>
      <c r="B140" s="9"/>
      <c r="C140" s="10">
        <v>4541</v>
      </c>
      <c r="D140" s="11">
        <v>133</v>
      </c>
      <c r="E140" s="9"/>
      <c r="F140" s="9"/>
      <c r="G140" s="9"/>
      <c r="H140" s="9"/>
      <c r="I140" s="11">
        <v>65</v>
      </c>
      <c r="J140" s="11">
        <v>6</v>
      </c>
      <c r="K140" s="9"/>
      <c r="L140" s="9"/>
      <c r="M140" s="9"/>
      <c r="N140" s="9"/>
      <c r="O140" s="11">
        <v>9</v>
      </c>
      <c r="P140" s="10">
        <v>6909</v>
      </c>
      <c r="Q140" s="9"/>
      <c r="R140" s="10">
        <v>3826</v>
      </c>
      <c r="S140" s="12"/>
      <c r="T140" s="9"/>
      <c r="U140" s="9"/>
      <c r="V140" s="10">
        <v>2948</v>
      </c>
      <c r="W140" s="9"/>
      <c r="X140" s="9"/>
      <c r="Y140" s="9"/>
      <c r="Z140" s="9"/>
      <c r="AA140" s="10">
        <v>1374</v>
      </c>
      <c r="AB140" s="9"/>
      <c r="AC140" s="9"/>
      <c r="AD140" s="10">
        <v>2483</v>
      </c>
      <c r="AE140" s="10">
        <v>1974</v>
      </c>
      <c r="AF140" s="9"/>
      <c r="AG140" s="9"/>
      <c r="AH140" s="9"/>
      <c r="AI140" s="9"/>
      <c r="AJ140" s="9"/>
      <c r="AK140" s="11">
        <v>24</v>
      </c>
      <c r="AL140" s="11">
        <v>368</v>
      </c>
      <c r="AM140" s="10">
        <v>3616</v>
      </c>
      <c r="AN140" s="9"/>
      <c r="AO140" s="11">
        <v>241</v>
      </c>
      <c r="AP140" s="9"/>
      <c r="AQ140" s="10">
        <v>1098</v>
      </c>
      <c r="AR140" s="9"/>
      <c r="AS140" s="11">
        <v>2</v>
      </c>
      <c r="AT140" s="10">
        <v>1045</v>
      </c>
      <c r="AU140" s="11">
        <v>654</v>
      </c>
      <c r="AV140" s="10">
        <v>4415</v>
      </c>
      <c r="AW140" s="11">
        <v>635</v>
      </c>
      <c r="AX140" s="10">
        <v>2014</v>
      </c>
      <c r="AY140" s="9"/>
      <c r="AZ140" s="10">
        <v>1604</v>
      </c>
      <c r="BA140" s="9"/>
      <c r="BB140" s="9"/>
      <c r="BC140" s="10">
        <v>2076</v>
      </c>
      <c r="BD140" s="9"/>
      <c r="BE140" s="9"/>
      <c r="BF140" s="9"/>
      <c r="BG140" s="11">
        <v>108</v>
      </c>
      <c r="BH140" s="11">
        <v>20</v>
      </c>
      <c r="BI140" s="11">
        <v>980</v>
      </c>
      <c r="BJ140" s="11">
        <v>397</v>
      </c>
      <c r="BK140" s="9"/>
      <c r="BL140" s="9"/>
      <c r="BM140" s="9"/>
      <c r="BN140" s="11">
        <v>87</v>
      </c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11">
        <v>297</v>
      </c>
      <c r="CU140" s="9"/>
      <c r="CV140" s="11">
        <v>459</v>
      </c>
      <c r="CW140" s="9"/>
      <c r="CX140" s="11">
        <v>275</v>
      </c>
      <c r="CY140" s="9"/>
      <c r="CZ140" s="13"/>
    </row>
    <row r="141" spans="1:104" s="8" customFormat="1" ht="11.1" customHeight="1" x14ac:dyDescent="0.2">
      <c r="A141" s="63" t="s">
        <v>208</v>
      </c>
      <c r="B141" s="9"/>
      <c r="C141" s="10">
        <v>1409</v>
      </c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12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11">
        <v>302</v>
      </c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13"/>
    </row>
    <row r="142" spans="1:104" s="8" customFormat="1" ht="11.1" customHeight="1" x14ac:dyDescent="0.2">
      <c r="A142" s="63" t="s">
        <v>209</v>
      </c>
      <c r="B142" s="9"/>
      <c r="C142" s="11">
        <v>175</v>
      </c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10">
        <v>3515</v>
      </c>
      <c r="Q142" s="9"/>
      <c r="R142" s="10">
        <v>1242</v>
      </c>
      <c r="S142" s="14">
        <v>17</v>
      </c>
      <c r="T142" s="9"/>
      <c r="U142" s="9"/>
      <c r="V142" s="10">
        <v>34171</v>
      </c>
      <c r="W142" s="9"/>
      <c r="X142" s="10">
        <v>16420</v>
      </c>
      <c r="Y142" s="9"/>
      <c r="Z142" s="9"/>
      <c r="AA142" s="10">
        <v>5680</v>
      </c>
      <c r="AB142" s="9"/>
      <c r="AC142" s="10">
        <v>2380</v>
      </c>
      <c r="AD142" s="10">
        <v>5206</v>
      </c>
      <c r="AE142" s="10">
        <v>1145</v>
      </c>
      <c r="AF142" s="9"/>
      <c r="AG142" s="10">
        <v>2306</v>
      </c>
      <c r="AH142" s="10">
        <v>7509</v>
      </c>
      <c r="AI142" s="11">
        <v>203</v>
      </c>
      <c r="AJ142" s="10">
        <v>5568</v>
      </c>
      <c r="AK142" s="11">
        <v>800</v>
      </c>
      <c r="AL142" s="11">
        <v>706</v>
      </c>
      <c r="AM142" s="10">
        <v>2752</v>
      </c>
      <c r="AN142" s="10">
        <v>4151</v>
      </c>
      <c r="AO142" s="10">
        <v>1137</v>
      </c>
      <c r="AP142" s="10">
        <v>2161</v>
      </c>
      <c r="AQ142" s="10">
        <v>13965</v>
      </c>
      <c r="AR142" s="10">
        <v>2969</v>
      </c>
      <c r="AS142" s="11">
        <v>600</v>
      </c>
      <c r="AT142" s="10">
        <v>5723</v>
      </c>
      <c r="AU142" s="11">
        <v>1</v>
      </c>
      <c r="AV142" s="11">
        <v>229</v>
      </c>
      <c r="AW142" s="11">
        <v>524</v>
      </c>
      <c r="AX142" s="10">
        <v>1920</v>
      </c>
      <c r="AY142" s="11">
        <v>410</v>
      </c>
      <c r="AZ142" s="10">
        <v>4000</v>
      </c>
      <c r="BA142" s="10">
        <v>2500</v>
      </c>
      <c r="BB142" s="10">
        <v>7077</v>
      </c>
      <c r="BC142" s="10">
        <v>7507</v>
      </c>
      <c r="BD142" s="11">
        <v>695</v>
      </c>
      <c r="BE142" s="10">
        <v>1327</v>
      </c>
      <c r="BF142" s="10">
        <v>2617</v>
      </c>
      <c r="BG142" s="11">
        <v>636</v>
      </c>
      <c r="BH142" s="9"/>
      <c r="BI142" s="10">
        <v>6389</v>
      </c>
      <c r="BJ142" s="11">
        <v>115</v>
      </c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10">
        <v>6048</v>
      </c>
      <c r="CW142" s="9"/>
      <c r="CX142" s="10">
        <v>4149</v>
      </c>
      <c r="CY142" s="9"/>
      <c r="CZ142" s="13"/>
    </row>
    <row r="143" spans="1:104" s="8" customFormat="1" ht="11.1" customHeight="1" x14ac:dyDescent="0.2">
      <c r="A143" s="63" t="s">
        <v>233</v>
      </c>
      <c r="B143" s="9"/>
      <c r="C143" s="10">
        <v>1215</v>
      </c>
      <c r="D143" s="9"/>
      <c r="E143" s="9"/>
      <c r="F143" s="10">
        <v>4396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11">
        <v>685</v>
      </c>
      <c r="S143" s="15">
        <v>3321</v>
      </c>
      <c r="T143" s="9"/>
      <c r="U143" s="9"/>
      <c r="V143" s="9"/>
      <c r="W143" s="9"/>
      <c r="X143" s="10">
        <v>1925</v>
      </c>
      <c r="Y143" s="9"/>
      <c r="Z143" s="9"/>
      <c r="AA143" s="9"/>
      <c r="AB143" s="9"/>
      <c r="AC143" s="9"/>
      <c r="AD143" s="10">
        <v>1123</v>
      </c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11">
        <v>537</v>
      </c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13"/>
    </row>
    <row r="144" spans="1:104" s="8" customFormat="1" ht="11.1" customHeight="1" x14ac:dyDescent="0.2">
      <c r="A144" s="63" t="s">
        <v>210</v>
      </c>
      <c r="B144" s="9"/>
      <c r="C144" s="10">
        <v>4947</v>
      </c>
      <c r="D144" s="10">
        <v>1483</v>
      </c>
      <c r="E144" s="9"/>
      <c r="F144" s="9"/>
      <c r="G144" s="9"/>
      <c r="H144" s="9"/>
      <c r="I144" s="11">
        <v>66</v>
      </c>
      <c r="J144" s="9"/>
      <c r="K144" s="9"/>
      <c r="L144" s="9"/>
      <c r="M144" s="9"/>
      <c r="N144" s="9"/>
      <c r="O144" s="11">
        <v>6</v>
      </c>
      <c r="P144" s="10">
        <v>11660</v>
      </c>
      <c r="Q144" s="9"/>
      <c r="R144" s="10">
        <v>9874</v>
      </c>
      <c r="S144" s="15">
        <v>7306</v>
      </c>
      <c r="T144" s="9"/>
      <c r="U144" s="9"/>
      <c r="V144" s="10">
        <v>9631</v>
      </c>
      <c r="W144" s="9"/>
      <c r="X144" s="10">
        <v>2527</v>
      </c>
      <c r="Y144" s="9"/>
      <c r="Z144" s="10">
        <v>1371</v>
      </c>
      <c r="AA144" s="10">
        <v>5012</v>
      </c>
      <c r="AB144" s="9"/>
      <c r="AC144" s="11">
        <v>315</v>
      </c>
      <c r="AD144" s="10">
        <v>5410</v>
      </c>
      <c r="AE144" s="10">
        <v>2826</v>
      </c>
      <c r="AF144" s="9"/>
      <c r="AG144" s="10">
        <v>1407</v>
      </c>
      <c r="AH144" s="9"/>
      <c r="AI144" s="11">
        <v>3</v>
      </c>
      <c r="AJ144" s="11">
        <v>61</v>
      </c>
      <c r="AK144" s="11">
        <v>597</v>
      </c>
      <c r="AL144" s="10">
        <v>1419</v>
      </c>
      <c r="AM144" s="11">
        <v>901</v>
      </c>
      <c r="AN144" s="11">
        <v>45</v>
      </c>
      <c r="AO144" s="11">
        <v>717</v>
      </c>
      <c r="AP144" s="11">
        <v>118</v>
      </c>
      <c r="AQ144" s="10">
        <v>2107</v>
      </c>
      <c r="AR144" s="11">
        <v>637</v>
      </c>
      <c r="AS144" s="11">
        <v>998</v>
      </c>
      <c r="AT144" s="10">
        <v>2528</v>
      </c>
      <c r="AU144" s="11">
        <v>542</v>
      </c>
      <c r="AV144" s="10">
        <v>6727</v>
      </c>
      <c r="AW144" s="11">
        <v>533</v>
      </c>
      <c r="AX144" s="11">
        <v>57</v>
      </c>
      <c r="AY144" s="11">
        <v>722</v>
      </c>
      <c r="AZ144" s="10">
        <v>1167</v>
      </c>
      <c r="BA144" s="10">
        <v>1182</v>
      </c>
      <c r="BB144" s="10">
        <v>2992</v>
      </c>
      <c r="BC144" s="11">
        <v>419</v>
      </c>
      <c r="BD144" s="10">
        <v>3291</v>
      </c>
      <c r="BE144" s="11">
        <v>559</v>
      </c>
      <c r="BF144" s="10">
        <v>1687</v>
      </c>
      <c r="BG144" s="10">
        <v>1311</v>
      </c>
      <c r="BH144" s="11">
        <v>239</v>
      </c>
      <c r="BI144" s="10">
        <v>4810</v>
      </c>
      <c r="BJ144" s="11">
        <v>31</v>
      </c>
      <c r="BK144" s="11">
        <v>19</v>
      </c>
      <c r="BL144" s="11">
        <v>4</v>
      </c>
      <c r="BM144" s="11">
        <v>157</v>
      </c>
      <c r="BN144" s="11">
        <v>169</v>
      </c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11">
        <v>196</v>
      </c>
      <c r="CU144" s="9"/>
      <c r="CV144" s="10">
        <v>4394</v>
      </c>
      <c r="CW144" s="9"/>
      <c r="CX144" s="11">
        <v>54</v>
      </c>
      <c r="CY144" s="9"/>
      <c r="CZ144" s="13"/>
    </row>
    <row r="145" spans="1:104" s="8" customFormat="1" ht="11.1" customHeight="1" x14ac:dyDescent="0.2">
      <c r="A145" s="63" t="s">
        <v>211</v>
      </c>
      <c r="B145" s="9"/>
      <c r="C145" s="9"/>
      <c r="D145" s="9"/>
      <c r="E145" s="9"/>
      <c r="F145" s="9"/>
      <c r="G145" s="9"/>
      <c r="H145" s="9"/>
      <c r="I145" s="11">
        <v>158</v>
      </c>
      <c r="J145" s="9"/>
      <c r="K145" s="9"/>
      <c r="L145" s="9"/>
      <c r="M145" s="9"/>
      <c r="N145" s="9"/>
      <c r="O145" s="9"/>
      <c r="P145" s="9"/>
      <c r="Q145" s="9"/>
      <c r="R145" s="11">
        <v>27</v>
      </c>
      <c r="S145" s="12"/>
      <c r="T145" s="9"/>
      <c r="U145" s="9"/>
      <c r="V145" s="11">
        <v>102</v>
      </c>
      <c r="W145" s="9"/>
      <c r="X145" s="9"/>
      <c r="Y145" s="9"/>
      <c r="Z145" s="9"/>
      <c r="AA145" s="9"/>
      <c r="AB145" s="9"/>
      <c r="AC145" s="9"/>
      <c r="AD145" s="11">
        <v>2</v>
      </c>
      <c r="AE145" s="11">
        <v>165</v>
      </c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13"/>
    </row>
    <row r="146" spans="1:104" s="8" customFormat="1" ht="11.1" customHeight="1" x14ac:dyDescent="0.2">
      <c r="A146" s="63" t="s">
        <v>212</v>
      </c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10">
        <v>2200</v>
      </c>
      <c r="Q146" s="11">
        <v>164</v>
      </c>
      <c r="R146" s="9"/>
      <c r="S146" s="15">
        <v>3682</v>
      </c>
      <c r="T146" s="9"/>
      <c r="U146" s="9"/>
      <c r="V146" s="9"/>
      <c r="W146" s="9"/>
      <c r="X146" s="9"/>
      <c r="Y146" s="9"/>
      <c r="Z146" s="9"/>
      <c r="AA146" s="11">
        <v>479</v>
      </c>
      <c r="AB146" s="9"/>
      <c r="AC146" s="11">
        <v>293</v>
      </c>
      <c r="AD146" s="11">
        <v>207</v>
      </c>
      <c r="AE146" s="11">
        <v>292</v>
      </c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11">
        <v>584</v>
      </c>
      <c r="BT146" s="10">
        <v>4524</v>
      </c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11">
        <v>204</v>
      </c>
      <c r="CZ146" s="13"/>
    </row>
    <row r="147" spans="1:104" s="8" customFormat="1" ht="11.1" customHeight="1" x14ac:dyDescent="0.2">
      <c r="A147" s="63" t="s">
        <v>213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10">
        <v>1815</v>
      </c>
      <c r="Q147" s="9"/>
      <c r="R147" s="9"/>
      <c r="S147" s="12"/>
      <c r="T147" s="9"/>
      <c r="U147" s="9"/>
      <c r="V147" s="9"/>
      <c r="W147" s="9"/>
      <c r="X147" s="9"/>
      <c r="Y147" s="9"/>
      <c r="Z147" s="9"/>
      <c r="AA147" s="9"/>
      <c r="AB147" s="9"/>
      <c r="AC147" s="10">
        <v>1348</v>
      </c>
      <c r="AD147" s="10">
        <v>1001</v>
      </c>
      <c r="AE147" s="10">
        <v>1420</v>
      </c>
      <c r="AF147" s="9"/>
      <c r="AG147" s="11">
        <v>517</v>
      </c>
      <c r="AH147" s="10">
        <v>3790</v>
      </c>
      <c r="AI147" s="9"/>
      <c r="AJ147" s="10">
        <v>2111</v>
      </c>
      <c r="AK147" s="9"/>
      <c r="AL147" s="10">
        <v>1445</v>
      </c>
      <c r="AM147" s="9"/>
      <c r="AN147" s="10">
        <v>2343</v>
      </c>
      <c r="AO147" s="9"/>
      <c r="AP147" s="10">
        <v>1082</v>
      </c>
      <c r="AQ147" s="9"/>
      <c r="AR147" s="9"/>
      <c r="AS147" s="9"/>
      <c r="AT147" s="10">
        <v>1322</v>
      </c>
      <c r="AU147" s="9"/>
      <c r="AV147" s="10">
        <v>7622</v>
      </c>
      <c r="AW147" s="9"/>
      <c r="AX147" s="9"/>
      <c r="AY147" s="10">
        <v>4864</v>
      </c>
      <c r="AZ147" s="9"/>
      <c r="BA147" s="9"/>
      <c r="BB147" s="9"/>
      <c r="BC147" s="10">
        <v>3964</v>
      </c>
      <c r="BD147" s="10">
        <v>1574</v>
      </c>
      <c r="BE147" s="11">
        <v>898</v>
      </c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13"/>
    </row>
    <row r="148" spans="1:104" s="8" customFormat="1" ht="11.1" customHeight="1" x14ac:dyDescent="0.2">
      <c r="A148" s="63" t="s">
        <v>214</v>
      </c>
      <c r="B148" s="9"/>
      <c r="C148" s="10">
        <v>1847</v>
      </c>
      <c r="D148" s="9"/>
      <c r="E148" s="9"/>
      <c r="F148" s="9"/>
      <c r="G148" s="9"/>
      <c r="H148" s="9"/>
      <c r="I148" s="10">
        <v>38377</v>
      </c>
      <c r="J148" s="10">
        <v>17362</v>
      </c>
      <c r="K148" s="9"/>
      <c r="L148" s="9"/>
      <c r="M148" s="9"/>
      <c r="N148" s="9"/>
      <c r="O148" s="9"/>
      <c r="P148" s="10">
        <v>7555</v>
      </c>
      <c r="Q148" s="9"/>
      <c r="R148" s="10">
        <v>10338</v>
      </c>
      <c r="S148" s="12"/>
      <c r="T148" s="9"/>
      <c r="U148" s="9"/>
      <c r="V148" s="11">
        <v>664</v>
      </c>
      <c r="W148" s="9"/>
      <c r="X148" s="9"/>
      <c r="Y148" s="9"/>
      <c r="Z148" s="9"/>
      <c r="AA148" s="10">
        <v>3708</v>
      </c>
      <c r="AB148" s="9"/>
      <c r="AC148" s="11">
        <v>94</v>
      </c>
      <c r="AD148" s="10">
        <v>10217</v>
      </c>
      <c r="AE148" s="10">
        <v>3230</v>
      </c>
      <c r="AF148" s="9"/>
      <c r="AG148" s="10">
        <v>4281</v>
      </c>
      <c r="AH148" s="11">
        <v>135</v>
      </c>
      <c r="AI148" s="11">
        <v>694</v>
      </c>
      <c r="AJ148" s="9"/>
      <c r="AK148" s="11">
        <v>557</v>
      </c>
      <c r="AL148" s="11">
        <v>47</v>
      </c>
      <c r="AM148" s="9"/>
      <c r="AN148" s="11">
        <v>943</v>
      </c>
      <c r="AO148" s="10">
        <v>2450</v>
      </c>
      <c r="AP148" s="11">
        <v>579</v>
      </c>
      <c r="AQ148" s="10">
        <v>1799</v>
      </c>
      <c r="AR148" s="10">
        <v>1531</v>
      </c>
      <c r="AS148" s="10">
        <v>2848</v>
      </c>
      <c r="AT148" s="10">
        <v>1752</v>
      </c>
      <c r="AU148" s="10">
        <v>2038</v>
      </c>
      <c r="AV148" s="10">
        <v>7861</v>
      </c>
      <c r="AW148" s="10">
        <v>2018</v>
      </c>
      <c r="AX148" s="10">
        <v>1435</v>
      </c>
      <c r="AY148" s="10">
        <v>1230</v>
      </c>
      <c r="AZ148" s="10">
        <v>3246</v>
      </c>
      <c r="BA148" s="11">
        <v>558</v>
      </c>
      <c r="BB148" s="10">
        <v>6597</v>
      </c>
      <c r="BC148" s="10">
        <v>2413</v>
      </c>
      <c r="BD148" s="11">
        <v>972</v>
      </c>
      <c r="BE148" s="9"/>
      <c r="BF148" s="9"/>
      <c r="BG148" s="10">
        <v>1773</v>
      </c>
      <c r="BH148" s="9"/>
      <c r="BI148" s="11">
        <v>570</v>
      </c>
      <c r="BJ148" s="11">
        <v>28</v>
      </c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13"/>
    </row>
    <row r="149" spans="1:104" s="8" customFormat="1" ht="11.1" customHeight="1" x14ac:dyDescent="0.2">
      <c r="A149" s="63" t="s">
        <v>215</v>
      </c>
      <c r="B149" s="9"/>
      <c r="C149" s="10">
        <v>4379</v>
      </c>
      <c r="D149" s="11">
        <v>482</v>
      </c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11">
        <v>261</v>
      </c>
      <c r="P149" s="10">
        <v>8803</v>
      </c>
      <c r="Q149" s="9"/>
      <c r="R149" s="10">
        <v>9184</v>
      </c>
      <c r="S149" s="15">
        <v>8633</v>
      </c>
      <c r="T149" s="9"/>
      <c r="U149" s="9"/>
      <c r="V149" s="10">
        <v>8256</v>
      </c>
      <c r="W149" s="9"/>
      <c r="X149" s="10">
        <v>5362</v>
      </c>
      <c r="Y149" s="9"/>
      <c r="Z149" s="10">
        <v>1512</v>
      </c>
      <c r="AA149" s="10">
        <v>2577</v>
      </c>
      <c r="AB149" s="9"/>
      <c r="AC149" s="10">
        <v>1399</v>
      </c>
      <c r="AD149" s="10">
        <v>10542</v>
      </c>
      <c r="AE149" s="10">
        <v>2452</v>
      </c>
      <c r="AF149" s="9"/>
      <c r="AG149" s="10">
        <v>3041</v>
      </c>
      <c r="AH149" s="10">
        <v>1120</v>
      </c>
      <c r="AI149" s="11">
        <v>602</v>
      </c>
      <c r="AJ149" s="9"/>
      <c r="AK149" s="11">
        <v>55</v>
      </c>
      <c r="AL149" s="11">
        <v>625</v>
      </c>
      <c r="AM149" s="10">
        <v>1237</v>
      </c>
      <c r="AN149" s="9"/>
      <c r="AO149" s="11">
        <v>50</v>
      </c>
      <c r="AP149" s="9"/>
      <c r="AQ149" s="11">
        <v>654</v>
      </c>
      <c r="AR149" s="11">
        <v>287</v>
      </c>
      <c r="AS149" s="10">
        <v>3318</v>
      </c>
      <c r="AT149" s="10">
        <v>2526</v>
      </c>
      <c r="AU149" s="11">
        <v>865</v>
      </c>
      <c r="AV149" s="10">
        <v>2231</v>
      </c>
      <c r="AW149" s="10">
        <v>1375</v>
      </c>
      <c r="AX149" s="11">
        <v>785</v>
      </c>
      <c r="AY149" s="11">
        <v>702</v>
      </c>
      <c r="AZ149" s="11">
        <v>903</v>
      </c>
      <c r="BA149" s="11">
        <v>3</v>
      </c>
      <c r="BB149" s="10">
        <v>3259</v>
      </c>
      <c r="BC149" s="11">
        <v>447</v>
      </c>
      <c r="BD149" s="11">
        <v>643</v>
      </c>
      <c r="BE149" s="11">
        <v>628</v>
      </c>
      <c r="BF149" s="10">
        <v>1592</v>
      </c>
      <c r="BG149" s="11">
        <v>19</v>
      </c>
      <c r="BH149" s="11">
        <v>807</v>
      </c>
      <c r="BI149" s="10">
        <v>2655</v>
      </c>
      <c r="BJ149" s="9"/>
      <c r="BK149" s="9"/>
      <c r="BL149" s="9"/>
      <c r="BM149" s="11">
        <v>368</v>
      </c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11">
        <v>228</v>
      </c>
      <c r="CU149" s="9"/>
      <c r="CV149" s="10">
        <v>1171</v>
      </c>
      <c r="CW149" s="9"/>
      <c r="CX149" s="11">
        <v>927</v>
      </c>
      <c r="CY149" s="9"/>
      <c r="CZ149" s="13"/>
    </row>
    <row r="150" spans="1:104" s="8" customFormat="1" ht="11.1" customHeight="1" x14ac:dyDescent="0.2">
      <c r="A150" s="63" t="s">
        <v>216</v>
      </c>
      <c r="B150" s="9"/>
      <c r="C150" s="10">
        <v>4135</v>
      </c>
      <c r="D150" s="11">
        <v>355</v>
      </c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11">
        <v>10</v>
      </c>
      <c r="P150" s="10">
        <v>8645</v>
      </c>
      <c r="Q150" s="9"/>
      <c r="R150" s="10">
        <v>6736</v>
      </c>
      <c r="S150" s="15">
        <v>20451</v>
      </c>
      <c r="T150" s="9"/>
      <c r="U150" s="9"/>
      <c r="V150" s="10">
        <v>14238</v>
      </c>
      <c r="W150" s="9"/>
      <c r="X150" s="10">
        <v>3733</v>
      </c>
      <c r="Y150" s="9"/>
      <c r="Z150" s="10">
        <v>2267</v>
      </c>
      <c r="AA150" s="10">
        <v>7197</v>
      </c>
      <c r="AB150" s="9"/>
      <c r="AC150" s="11">
        <v>879</v>
      </c>
      <c r="AD150" s="10">
        <v>7834</v>
      </c>
      <c r="AE150" s="10">
        <v>5746</v>
      </c>
      <c r="AF150" s="9"/>
      <c r="AG150" s="10">
        <v>3494</v>
      </c>
      <c r="AH150" s="11">
        <v>874</v>
      </c>
      <c r="AI150" s="11">
        <v>156</v>
      </c>
      <c r="AJ150" s="11">
        <v>364</v>
      </c>
      <c r="AK150" s="10">
        <v>2895</v>
      </c>
      <c r="AL150" s="10">
        <v>3116</v>
      </c>
      <c r="AM150" s="10">
        <v>1298</v>
      </c>
      <c r="AN150" s="10">
        <v>1015</v>
      </c>
      <c r="AO150" s="11">
        <v>299</v>
      </c>
      <c r="AP150" s="11">
        <v>2</v>
      </c>
      <c r="AQ150" s="10">
        <v>2545</v>
      </c>
      <c r="AR150" s="10">
        <v>1259</v>
      </c>
      <c r="AS150" s="10">
        <v>1115</v>
      </c>
      <c r="AT150" s="10">
        <v>2193</v>
      </c>
      <c r="AU150" s="10">
        <v>4379</v>
      </c>
      <c r="AV150" s="10">
        <v>3844</v>
      </c>
      <c r="AW150" s="10">
        <v>1944</v>
      </c>
      <c r="AX150" s="10">
        <v>1697</v>
      </c>
      <c r="AY150" s="10">
        <v>1968</v>
      </c>
      <c r="AZ150" s="10">
        <v>2851</v>
      </c>
      <c r="BA150" s="11">
        <v>496</v>
      </c>
      <c r="BB150" s="10">
        <v>3884</v>
      </c>
      <c r="BC150" s="10">
        <v>4645</v>
      </c>
      <c r="BD150" s="11">
        <v>945</v>
      </c>
      <c r="BE150" s="11">
        <v>280</v>
      </c>
      <c r="BF150" s="10">
        <v>1128</v>
      </c>
      <c r="BG150" s="10">
        <v>1467</v>
      </c>
      <c r="BH150" s="11">
        <v>584</v>
      </c>
      <c r="BI150" s="10">
        <v>2375</v>
      </c>
      <c r="BJ150" s="9"/>
      <c r="BK150" s="9"/>
      <c r="BL150" s="9"/>
      <c r="BM150" s="11">
        <v>218</v>
      </c>
      <c r="BN150" s="11">
        <v>201</v>
      </c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11">
        <v>5</v>
      </c>
      <c r="CU150" s="9"/>
      <c r="CV150" s="10">
        <v>1600</v>
      </c>
      <c r="CW150" s="9"/>
      <c r="CX150" s="11">
        <v>249</v>
      </c>
      <c r="CY150" s="9"/>
      <c r="CZ150" s="13"/>
    </row>
    <row r="151" spans="1:104" s="8" customFormat="1" ht="11.1" customHeight="1" x14ac:dyDescent="0.2">
      <c r="A151" s="63" t="s">
        <v>217</v>
      </c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11">
        <v>852</v>
      </c>
      <c r="P151" s="9"/>
      <c r="Q151" s="9"/>
      <c r="R151" s="9"/>
      <c r="S151" s="15">
        <v>152306</v>
      </c>
      <c r="T151" s="9"/>
      <c r="U151" s="9"/>
      <c r="V151" s="9"/>
      <c r="W151" s="9"/>
      <c r="X151" s="10">
        <v>46086</v>
      </c>
      <c r="Y151" s="9"/>
      <c r="Z151" s="10">
        <v>23473</v>
      </c>
      <c r="AA151" s="9"/>
      <c r="AB151" s="9"/>
      <c r="AC151" s="10">
        <v>8882</v>
      </c>
      <c r="AD151" s="10">
        <v>20216</v>
      </c>
      <c r="AE151" s="10">
        <v>16904</v>
      </c>
      <c r="AF151" s="9"/>
      <c r="AG151" s="10">
        <v>10673</v>
      </c>
      <c r="AH151" s="11">
        <v>182</v>
      </c>
      <c r="AI151" s="10">
        <v>8381</v>
      </c>
      <c r="AJ151" s="10">
        <v>4299</v>
      </c>
      <c r="AK151" s="10">
        <v>4596</v>
      </c>
      <c r="AL151" s="10">
        <v>21782</v>
      </c>
      <c r="AM151" s="10">
        <v>12734</v>
      </c>
      <c r="AN151" s="10">
        <v>2212</v>
      </c>
      <c r="AO151" s="10">
        <v>6850</v>
      </c>
      <c r="AP151" s="10">
        <v>3564</v>
      </c>
      <c r="AQ151" s="10">
        <v>6205</v>
      </c>
      <c r="AR151" s="10">
        <v>3132</v>
      </c>
      <c r="AS151" s="10">
        <v>5544</v>
      </c>
      <c r="AT151" s="10">
        <v>6041</v>
      </c>
      <c r="AU151" s="10">
        <v>3483</v>
      </c>
      <c r="AV151" s="10">
        <v>25002</v>
      </c>
      <c r="AW151" s="10">
        <v>8440</v>
      </c>
      <c r="AX151" s="10">
        <v>7739</v>
      </c>
      <c r="AY151" s="10">
        <v>6031</v>
      </c>
      <c r="AZ151" s="10">
        <v>9364</v>
      </c>
      <c r="BA151" s="10">
        <v>2683</v>
      </c>
      <c r="BB151" s="10">
        <v>14524</v>
      </c>
      <c r="BC151" s="10">
        <v>14349</v>
      </c>
      <c r="BD151" s="10">
        <v>7997</v>
      </c>
      <c r="BE151" s="10">
        <v>12450</v>
      </c>
      <c r="BF151" s="10">
        <v>3010</v>
      </c>
      <c r="BG151" s="10">
        <v>4284</v>
      </c>
      <c r="BH151" s="11">
        <v>531</v>
      </c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10">
        <v>11953</v>
      </c>
      <c r="CW151" s="9"/>
      <c r="CX151" s="9"/>
      <c r="CY151" s="9"/>
      <c r="CZ151" s="13"/>
    </row>
    <row r="152" spans="1:104" s="8" customFormat="1" ht="11.1" customHeight="1" x14ac:dyDescent="0.2">
      <c r="A152" s="63" t="s">
        <v>218</v>
      </c>
      <c r="B152" s="9"/>
      <c r="C152" s="11">
        <v>711</v>
      </c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10">
        <v>1389</v>
      </c>
      <c r="Q152" s="9"/>
      <c r="R152" s="10">
        <v>1496</v>
      </c>
      <c r="S152" s="15">
        <v>2656</v>
      </c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11">
        <v>6</v>
      </c>
      <c r="AE152" s="11">
        <v>423</v>
      </c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11">
        <v>1</v>
      </c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13"/>
    </row>
    <row r="153" spans="1:104" s="8" customFormat="1" ht="11.1" customHeight="1" x14ac:dyDescent="0.2">
      <c r="A153" s="63" t="s">
        <v>219</v>
      </c>
      <c r="B153" s="9"/>
      <c r="C153" s="9"/>
      <c r="D153" s="9"/>
      <c r="E153" s="9"/>
      <c r="F153" s="9"/>
      <c r="G153" s="9"/>
      <c r="H153" s="9"/>
      <c r="I153" s="9"/>
      <c r="J153" s="11">
        <v>84</v>
      </c>
      <c r="K153" s="9"/>
      <c r="L153" s="9"/>
      <c r="M153" s="9"/>
      <c r="N153" s="9"/>
      <c r="O153" s="9"/>
      <c r="P153" s="9"/>
      <c r="Q153" s="9"/>
      <c r="R153" s="9"/>
      <c r="S153" s="12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13"/>
    </row>
    <row r="154" spans="1:104" s="8" customFormat="1" ht="11.1" customHeight="1" x14ac:dyDescent="0.2">
      <c r="A154" s="63" t="s">
        <v>220</v>
      </c>
      <c r="B154" s="9"/>
      <c r="C154" s="10">
        <v>1131</v>
      </c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10">
        <v>3206</v>
      </c>
      <c r="Q154" s="9"/>
      <c r="R154" s="10">
        <v>1259</v>
      </c>
      <c r="S154" s="12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10">
        <v>1538</v>
      </c>
      <c r="AE154" s="10">
        <v>2223</v>
      </c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11">
        <v>579</v>
      </c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11">
        <v>12</v>
      </c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11">
        <v>2</v>
      </c>
      <c r="CY154" s="9"/>
      <c r="CZ154" s="13"/>
    </row>
    <row r="155" spans="1:104" s="8" customFormat="1" ht="11.1" customHeight="1" x14ac:dyDescent="0.2">
      <c r="A155" s="63" t="s">
        <v>221</v>
      </c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11">
        <v>7</v>
      </c>
      <c r="Q155" s="9"/>
      <c r="R155" s="11">
        <v>323</v>
      </c>
      <c r="S155" s="12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13"/>
    </row>
    <row r="156" spans="1:104" s="8" customFormat="1" ht="11.1" customHeight="1" x14ac:dyDescent="0.2">
      <c r="A156" s="63" t="s">
        <v>222</v>
      </c>
      <c r="B156" s="9"/>
      <c r="C156" s="9"/>
      <c r="D156" s="9"/>
      <c r="E156" s="9"/>
      <c r="F156" s="9"/>
      <c r="G156" s="9"/>
      <c r="H156" s="10">
        <v>317155</v>
      </c>
      <c r="I156" s="9"/>
      <c r="J156" s="9"/>
      <c r="K156" s="9"/>
      <c r="L156" s="9"/>
      <c r="M156" s="9"/>
      <c r="N156" s="9"/>
      <c r="O156" s="10">
        <v>2379</v>
      </c>
      <c r="P156" s="9"/>
      <c r="Q156" s="9"/>
      <c r="R156" s="9"/>
      <c r="S156" s="12"/>
      <c r="T156" s="9"/>
      <c r="U156" s="9"/>
      <c r="V156" s="10">
        <v>30685</v>
      </c>
      <c r="W156" s="9"/>
      <c r="X156" s="9"/>
      <c r="Y156" s="10">
        <v>75682</v>
      </c>
      <c r="Z156" s="9"/>
      <c r="AA156" s="10">
        <v>2312</v>
      </c>
      <c r="AB156" s="10">
        <v>47405</v>
      </c>
      <c r="AC156" s="10">
        <v>13340</v>
      </c>
      <c r="AD156" s="10">
        <v>60493</v>
      </c>
      <c r="AE156" s="9"/>
      <c r="AF156" s="10">
        <v>36861</v>
      </c>
      <c r="AG156" s="10">
        <v>22640</v>
      </c>
      <c r="AH156" s="10">
        <v>9262</v>
      </c>
      <c r="AI156" s="10">
        <v>6843</v>
      </c>
      <c r="AJ156" s="10">
        <v>8068</v>
      </c>
      <c r="AK156" s="10">
        <v>7434</v>
      </c>
      <c r="AL156" s="10">
        <v>27994</v>
      </c>
      <c r="AM156" s="10">
        <v>24655</v>
      </c>
      <c r="AN156" s="10">
        <v>7015</v>
      </c>
      <c r="AO156" s="10">
        <v>12877</v>
      </c>
      <c r="AP156" s="10">
        <v>8443</v>
      </c>
      <c r="AQ156" s="10">
        <v>21937</v>
      </c>
      <c r="AR156" s="10">
        <v>8017</v>
      </c>
      <c r="AS156" s="10">
        <v>15686</v>
      </c>
      <c r="AT156" s="10">
        <v>15479</v>
      </c>
      <c r="AU156" s="10">
        <v>10234</v>
      </c>
      <c r="AV156" s="10">
        <v>35974</v>
      </c>
      <c r="AW156" s="10">
        <v>13125</v>
      </c>
      <c r="AX156" s="10">
        <v>11878</v>
      </c>
      <c r="AY156" s="10">
        <v>11372</v>
      </c>
      <c r="AZ156" s="10">
        <v>21838</v>
      </c>
      <c r="BA156" s="10">
        <v>5678</v>
      </c>
      <c r="BB156" s="10">
        <v>38673</v>
      </c>
      <c r="BC156" s="10">
        <v>34048</v>
      </c>
      <c r="BD156" s="10">
        <v>12427</v>
      </c>
      <c r="BE156" s="10">
        <v>13976</v>
      </c>
      <c r="BF156" s="10">
        <v>9294</v>
      </c>
      <c r="BG156" s="10">
        <v>8409</v>
      </c>
      <c r="BH156" s="10">
        <v>3621</v>
      </c>
      <c r="BI156" s="10">
        <v>22999</v>
      </c>
      <c r="BJ156" s="9"/>
      <c r="BK156" s="9"/>
      <c r="BL156" s="9"/>
      <c r="BM156" s="9"/>
      <c r="BN156" s="11">
        <v>29</v>
      </c>
      <c r="BO156" s="9"/>
      <c r="BP156" s="9"/>
      <c r="BQ156" s="9"/>
      <c r="BR156" s="9"/>
      <c r="BS156" s="9"/>
      <c r="BT156" s="9"/>
      <c r="BU156" s="10">
        <v>3436</v>
      </c>
      <c r="BV156" s="11">
        <v>343</v>
      </c>
      <c r="BW156" s="10">
        <v>4746</v>
      </c>
      <c r="BX156" s="10">
        <v>1352</v>
      </c>
      <c r="BY156" s="9"/>
      <c r="BZ156" s="10">
        <v>1457</v>
      </c>
      <c r="CA156" s="10">
        <v>1058</v>
      </c>
      <c r="CB156" s="11">
        <v>624</v>
      </c>
      <c r="CC156" s="11">
        <v>992</v>
      </c>
      <c r="CD156" s="10">
        <v>1050</v>
      </c>
      <c r="CE156" s="10">
        <v>4712</v>
      </c>
      <c r="CF156" s="11">
        <v>366</v>
      </c>
      <c r="CG156" s="10">
        <v>3479</v>
      </c>
      <c r="CH156" s="11">
        <v>725</v>
      </c>
      <c r="CI156" s="10">
        <v>1622</v>
      </c>
      <c r="CJ156" s="10">
        <v>3395</v>
      </c>
      <c r="CK156" s="10">
        <v>2278</v>
      </c>
      <c r="CL156" s="10">
        <v>1260</v>
      </c>
      <c r="CM156" s="10">
        <v>1520</v>
      </c>
      <c r="CN156" s="9"/>
      <c r="CO156" s="11">
        <v>903</v>
      </c>
      <c r="CP156" s="11">
        <v>907</v>
      </c>
      <c r="CQ156" s="9"/>
      <c r="CR156" s="9"/>
      <c r="CS156" s="9"/>
      <c r="CT156" s="9"/>
      <c r="CU156" s="11">
        <v>122</v>
      </c>
      <c r="CV156" s="9"/>
      <c r="CW156" s="9"/>
      <c r="CX156" s="9"/>
      <c r="CY156" s="9"/>
      <c r="CZ156" s="13"/>
    </row>
    <row r="157" spans="1:104" s="8" customFormat="1" ht="11.1" customHeight="1" x14ac:dyDescent="0.2">
      <c r="A157" s="63" t="s">
        <v>223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14">
        <v>245</v>
      </c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13"/>
    </row>
    <row r="158" spans="1:104" s="8" customFormat="1" ht="11.1" customHeight="1" x14ac:dyDescent="0.2">
      <c r="A158" s="63" t="s">
        <v>224</v>
      </c>
      <c r="B158" s="9"/>
      <c r="C158" s="10">
        <v>42397</v>
      </c>
      <c r="D158" s="10">
        <v>5407</v>
      </c>
      <c r="E158" s="9"/>
      <c r="F158" s="9"/>
      <c r="G158" s="9"/>
      <c r="H158" s="9"/>
      <c r="I158" s="11">
        <v>18</v>
      </c>
      <c r="J158" s="11">
        <v>320</v>
      </c>
      <c r="K158" s="9"/>
      <c r="L158" s="9"/>
      <c r="M158" s="9"/>
      <c r="N158" s="9"/>
      <c r="O158" s="10">
        <v>3646</v>
      </c>
      <c r="P158" s="10">
        <v>122490</v>
      </c>
      <c r="Q158" s="9"/>
      <c r="R158" s="10">
        <v>123233</v>
      </c>
      <c r="S158" s="12"/>
      <c r="T158" s="9"/>
      <c r="U158" s="9"/>
      <c r="V158" s="10">
        <v>62755</v>
      </c>
      <c r="W158" s="9"/>
      <c r="X158" s="9"/>
      <c r="Y158" s="9"/>
      <c r="Z158" s="9"/>
      <c r="AA158" s="10">
        <v>57145</v>
      </c>
      <c r="AB158" s="9"/>
      <c r="AC158" s="10">
        <v>12691</v>
      </c>
      <c r="AD158" s="10">
        <v>64882</v>
      </c>
      <c r="AE158" s="10">
        <v>29388</v>
      </c>
      <c r="AF158" s="9"/>
      <c r="AG158" s="10">
        <v>26709</v>
      </c>
      <c r="AH158" s="10">
        <v>4124</v>
      </c>
      <c r="AI158" s="10">
        <v>4823</v>
      </c>
      <c r="AJ158" s="10">
        <v>7135</v>
      </c>
      <c r="AK158" s="10">
        <v>3883</v>
      </c>
      <c r="AL158" s="10">
        <v>22209</v>
      </c>
      <c r="AM158" s="10">
        <v>30516</v>
      </c>
      <c r="AN158" s="10">
        <v>3468</v>
      </c>
      <c r="AO158" s="10">
        <v>7225</v>
      </c>
      <c r="AP158" s="10">
        <v>6755</v>
      </c>
      <c r="AQ158" s="10">
        <v>13844</v>
      </c>
      <c r="AR158" s="10">
        <v>5153</v>
      </c>
      <c r="AS158" s="10">
        <v>16180</v>
      </c>
      <c r="AT158" s="10">
        <v>13350</v>
      </c>
      <c r="AU158" s="10">
        <v>11573</v>
      </c>
      <c r="AV158" s="10">
        <v>56495</v>
      </c>
      <c r="AW158" s="10">
        <v>8549</v>
      </c>
      <c r="AX158" s="10">
        <v>11575</v>
      </c>
      <c r="AY158" s="10">
        <v>8769</v>
      </c>
      <c r="AZ158" s="10">
        <v>14834</v>
      </c>
      <c r="BA158" s="10">
        <v>5119</v>
      </c>
      <c r="BB158" s="10">
        <v>42782</v>
      </c>
      <c r="BC158" s="10">
        <v>30439</v>
      </c>
      <c r="BD158" s="10">
        <v>7480</v>
      </c>
      <c r="BE158" s="10">
        <v>12258</v>
      </c>
      <c r="BF158" s="10">
        <v>6002</v>
      </c>
      <c r="BG158" s="10">
        <v>6527</v>
      </c>
      <c r="BH158" s="10">
        <v>5406</v>
      </c>
      <c r="BI158" s="10">
        <v>24675</v>
      </c>
      <c r="BJ158" s="10">
        <v>1724</v>
      </c>
      <c r="BK158" s="11">
        <v>815</v>
      </c>
      <c r="BL158" s="11">
        <v>418</v>
      </c>
      <c r="BM158" s="10">
        <v>1240</v>
      </c>
      <c r="BN158" s="11">
        <v>265</v>
      </c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10">
        <v>3612</v>
      </c>
      <c r="CU158" s="9"/>
      <c r="CV158" s="10">
        <v>13136</v>
      </c>
      <c r="CW158" s="9"/>
      <c r="CX158" s="10">
        <v>13723</v>
      </c>
      <c r="CY158" s="9"/>
      <c r="CZ158" s="13"/>
    </row>
    <row r="159" spans="1:104" s="8" customFormat="1" ht="11.1" customHeight="1" x14ac:dyDescent="0.2">
      <c r="A159" s="63" t="s">
        <v>225</v>
      </c>
      <c r="B159" s="9"/>
      <c r="C159" s="11">
        <v>17</v>
      </c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12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13"/>
    </row>
    <row r="160" spans="1:104" s="8" customFormat="1" ht="11.1" customHeight="1" x14ac:dyDescent="0.2">
      <c r="A160" s="63" t="s">
        <v>226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11">
        <v>5</v>
      </c>
      <c r="P160" s="9"/>
      <c r="Q160" s="9"/>
      <c r="R160" s="9"/>
      <c r="S160" s="15">
        <v>6017</v>
      </c>
      <c r="T160" s="9"/>
      <c r="U160" s="9"/>
      <c r="V160" s="10">
        <v>3642</v>
      </c>
      <c r="W160" s="9"/>
      <c r="X160" s="11">
        <v>924</v>
      </c>
      <c r="Y160" s="9"/>
      <c r="Z160" s="11">
        <v>328</v>
      </c>
      <c r="AA160" s="10">
        <v>2744</v>
      </c>
      <c r="AB160" s="9"/>
      <c r="AC160" s="10">
        <v>1321</v>
      </c>
      <c r="AD160" s="10">
        <v>5368</v>
      </c>
      <c r="AE160" s="10">
        <v>4145</v>
      </c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10">
        <v>1735</v>
      </c>
      <c r="AR160" s="11">
        <v>10</v>
      </c>
      <c r="AS160" s="11">
        <v>576</v>
      </c>
      <c r="AT160" s="10">
        <v>1181</v>
      </c>
      <c r="AU160" s="9"/>
      <c r="AV160" s="10">
        <v>2994</v>
      </c>
      <c r="AW160" s="10">
        <v>1422</v>
      </c>
      <c r="AX160" s="9"/>
      <c r="AY160" s="9"/>
      <c r="AZ160" s="9"/>
      <c r="BA160" s="11">
        <v>2</v>
      </c>
      <c r="BB160" s="11">
        <v>148</v>
      </c>
      <c r="BC160" s="10">
        <v>1580</v>
      </c>
      <c r="BD160" s="10">
        <v>1201</v>
      </c>
      <c r="BE160" s="9"/>
      <c r="BF160" s="9"/>
      <c r="BG160" s="11">
        <v>841</v>
      </c>
      <c r="BH160" s="9"/>
      <c r="BI160" s="10">
        <v>1310</v>
      </c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11">
        <v>20</v>
      </c>
      <c r="CU160" s="9"/>
      <c r="CV160" s="11">
        <v>274</v>
      </c>
      <c r="CW160" s="9"/>
      <c r="CX160" s="9"/>
      <c r="CY160" s="9"/>
      <c r="CZ160" s="13"/>
    </row>
    <row r="161" spans="1:105" s="8" customFormat="1" ht="11.1" customHeight="1" x14ac:dyDescent="0.2">
      <c r="A161" s="63" t="s">
        <v>234</v>
      </c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12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11">
        <v>2</v>
      </c>
      <c r="CW161" s="9"/>
      <c r="CX161" s="9"/>
      <c r="CY161" s="9"/>
      <c r="CZ161" s="13"/>
    </row>
    <row r="162" spans="1:105" s="8" customFormat="1" ht="11.1" customHeight="1" x14ac:dyDescent="0.2">
      <c r="A162" s="63" t="s">
        <v>227</v>
      </c>
      <c r="B162" s="9"/>
      <c r="C162" s="10">
        <v>2447</v>
      </c>
      <c r="D162" s="11">
        <v>410</v>
      </c>
      <c r="E162" s="9"/>
      <c r="F162" s="9"/>
      <c r="G162" s="9"/>
      <c r="H162" s="9"/>
      <c r="I162" s="11">
        <v>512</v>
      </c>
      <c r="J162" s="9"/>
      <c r="K162" s="9"/>
      <c r="L162" s="9"/>
      <c r="M162" s="9"/>
      <c r="N162" s="9"/>
      <c r="O162" s="9"/>
      <c r="P162" s="10">
        <v>6563</v>
      </c>
      <c r="Q162" s="9"/>
      <c r="R162" s="10">
        <v>6551</v>
      </c>
      <c r="S162" s="12"/>
      <c r="T162" s="9"/>
      <c r="U162" s="9"/>
      <c r="V162" s="10">
        <v>3046</v>
      </c>
      <c r="W162" s="9"/>
      <c r="X162" s="9"/>
      <c r="Y162" s="9"/>
      <c r="Z162" s="9"/>
      <c r="AA162" s="11">
        <v>883</v>
      </c>
      <c r="AB162" s="9"/>
      <c r="AC162" s="11">
        <v>766</v>
      </c>
      <c r="AD162" s="10">
        <v>2923</v>
      </c>
      <c r="AE162" s="10">
        <v>1868</v>
      </c>
      <c r="AF162" s="9"/>
      <c r="AG162" s="9"/>
      <c r="AH162" s="9"/>
      <c r="AI162" s="9"/>
      <c r="AJ162" s="9"/>
      <c r="AK162" s="9"/>
      <c r="AL162" s="9"/>
      <c r="AM162" s="11">
        <v>657</v>
      </c>
      <c r="AN162" s="11">
        <v>191</v>
      </c>
      <c r="AO162" s="9"/>
      <c r="AP162" s="9"/>
      <c r="AQ162" s="11">
        <v>613</v>
      </c>
      <c r="AR162" s="11">
        <v>51</v>
      </c>
      <c r="AS162" s="9"/>
      <c r="AT162" s="9"/>
      <c r="AU162" s="11">
        <v>368</v>
      </c>
      <c r="AV162" s="10">
        <v>3814</v>
      </c>
      <c r="AW162" s="9"/>
      <c r="AX162" s="11">
        <v>399</v>
      </c>
      <c r="AY162" s="9"/>
      <c r="AZ162" s="11">
        <v>815</v>
      </c>
      <c r="BA162" s="11">
        <v>52</v>
      </c>
      <c r="BB162" s="11">
        <v>808</v>
      </c>
      <c r="BC162" s="11">
        <v>289</v>
      </c>
      <c r="BD162" s="9"/>
      <c r="BE162" s="9"/>
      <c r="BF162" s="9"/>
      <c r="BG162" s="9"/>
      <c r="BH162" s="9"/>
      <c r="BI162" s="10">
        <v>2267</v>
      </c>
      <c r="BJ162" s="11">
        <v>24</v>
      </c>
      <c r="BK162" s="9"/>
      <c r="BL162" s="9"/>
      <c r="BM162" s="11">
        <v>31</v>
      </c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11">
        <v>64</v>
      </c>
      <c r="CU162" s="9"/>
      <c r="CV162" s="9"/>
      <c r="CW162" s="9"/>
      <c r="CX162" s="9"/>
      <c r="CY162" s="9"/>
      <c r="CZ162" s="13"/>
    </row>
    <row r="163" spans="1:105" s="8" customFormat="1" ht="11.1" customHeight="1" x14ac:dyDescent="0.2">
      <c r="A163" s="63" t="s">
        <v>228</v>
      </c>
      <c r="B163" s="9"/>
      <c r="C163" s="10">
        <v>5227</v>
      </c>
      <c r="D163" s="11">
        <v>396</v>
      </c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11">
        <v>162</v>
      </c>
      <c r="P163" s="10">
        <v>9843</v>
      </c>
      <c r="Q163" s="9"/>
      <c r="R163" s="10">
        <v>9170</v>
      </c>
      <c r="S163" s="12"/>
      <c r="T163" s="9"/>
      <c r="U163" s="9"/>
      <c r="V163" s="10">
        <v>6086</v>
      </c>
      <c r="W163" s="9"/>
      <c r="X163" s="9"/>
      <c r="Y163" s="9"/>
      <c r="Z163" s="9"/>
      <c r="AA163" s="10">
        <v>4250</v>
      </c>
      <c r="AB163" s="9"/>
      <c r="AC163" s="11">
        <v>817</v>
      </c>
      <c r="AD163" s="10">
        <v>6764</v>
      </c>
      <c r="AE163" s="10">
        <v>1766</v>
      </c>
      <c r="AF163" s="9"/>
      <c r="AG163" s="10">
        <v>2882</v>
      </c>
      <c r="AH163" s="11">
        <v>916</v>
      </c>
      <c r="AI163" s="10">
        <v>1076</v>
      </c>
      <c r="AJ163" s="11">
        <v>910</v>
      </c>
      <c r="AK163" s="10">
        <v>1325</v>
      </c>
      <c r="AL163" s="10">
        <v>4285</v>
      </c>
      <c r="AM163" s="10">
        <v>1903</v>
      </c>
      <c r="AN163" s="11">
        <v>958</v>
      </c>
      <c r="AO163" s="10">
        <v>1221</v>
      </c>
      <c r="AP163" s="10">
        <v>1401</v>
      </c>
      <c r="AQ163" s="10">
        <v>1826</v>
      </c>
      <c r="AR163" s="11">
        <v>722</v>
      </c>
      <c r="AS163" s="10">
        <v>2834</v>
      </c>
      <c r="AT163" s="10">
        <v>1235</v>
      </c>
      <c r="AU163" s="11">
        <v>642</v>
      </c>
      <c r="AV163" s="10">
        <v>3637</v>
      </c>
      <c r="AW163" s="11">
        <v>980</v>
      </c>
      <c r="AX163" s="10">
        <v>1218</v>
      </c>
      <c r="AY163" s="10">
        <v>1293</v>
      </c>
      <c r="AZ163" s="10">
        <v>2054</v>
      </c>
      <c r="BA163" s="10">
        <v>1128</v>
      </c>
      <c r="BB163" s="10">
        <v>2730</v>
      </c>
      <c r="BC163" s="10">
        <v>1680</v>
      </c>
      <c r="BD163" s="10">
        <v>1215</v>
      </c>
      <c r="BE163" s="11">
        <v>933</v>
      </c>
      <c r="BF163" s="10">
        <v>2052</v>
      </c>
      <c r="BG163" s="11">
        <v>672</v>
      </c>
      <c r="BH163" s="11">
        <v>55</v>
      </c>
      <c r="BI163" s="10">
        <v>4492</v>
      </c>
      <c r="BJ163" s="9"/>
      <c r="BK163" s="9"/>
      <c r="BL163" s="9"/>
      <c r="BM163" s="11">
        <v>446</v>
      </c>
      <c r="BN163" s="11">
        <v>413</v>
      </c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11">
        <v>113</v>
      </c>
      <c r="CU163" s="9"/>
      <c r="CV163" s="10">
        <v>1207</v>
      </c>
      <c r="CW163" s="9"/>
      <c r="CX163" s="11">
        <v>266</v>
      </c>
      <c r="CY163" s="9"/>
      <c r="CZ163" s="13"/>
    </row>
    <row r="164" spans="1:105" s="8" customFormat="1" ht="11.1" customHeight="1" x14ac:dyDescent="0.2">
      <c r="A164" s="63" t="s">
        <v>230</v>
      </c>
      <c r="B164" s="9"/>
      <c r="C164" s="10">
        <v>9978</v>
      </c>
      <c r="D164" s="10">
        <v>1268</v>
      </c>
      <c r="E164" s="9"/>
      <c r="F164" s="9"/>
      <c r="G164" s="9"/>
      <c r="H164" s="9"/>
      <c r="I164" s="9"/>
      <c r="J164" s="11">
        <v>14</v>
      </c>
      <c r="K164" s="9"/>
      <c r="L164" s="9"/>
      <c r="M164" s="9"/>
      <c r="N164" s="9"/>
      <c r="O164" s="11">
        <v>402</v>
      </c>
      <c r="P164" s="10">
        <v>13080</v>
      </c>
      <c r="Q164" s="9"/>
      <c r="R164" s="10">
        <v>17239</v>
      </c>
      <c r="S164" s="12"/>
      <c r="T164" s="9"/>
      <c r="U164" s="9"/>
      <c r="V164" s="10">
        <v>6540</v>
      </c>
      <c r="W164" s="9"/>
      <c r="X164" s="9"/>
      <c r="Y164" s="9"/>
      <c r="Z164" s="9"/>
      <c r="AA164" s="10">
        <v>3208</v>
      </c>
      <c r="AB164" s="9"/>
      <c r="AC164" s="10">
        <v>1809</v>
      </c>
      <c r="AD164" s="10">
        <v>10593</v>
      </c>
      <c r="AE164" s="11">
        <v>745</v>
      </c>
      <c r="AF164" s="9"/>
      <c r="AG164" s="10">
        <v>2123</v>
      </c>
      <c r="AH164" s="10">
        <v>1327</v>
      </c>
      <c r="AI164" s="11">
        <v>335</v>
      </c>
      <c r="AJ164" s="11">
        <v>18</v>
      </c>
      <c r="AK164" s="9"/>
      <c r="AL164" s="11">
        <v>809</v>
      </c>
      <c r="AM164" s="10">
        <v>1386</v>
      </c>
      <c r="AN164" s="10">
        <v>1281</v>
      </c>
      <c r="AO164" s="11">
        <v>874</v>
      </c>
      <c r="AP164" s="11">
        <v>327</v>
      </c>
      <c r="AQ164" s="10">
        <v>1569</v>
      </c>
      <c r="AR164" s="10">
        <v>1301</v>
      </c>
      <c r="AS164" s="10">
        <v>1852</v>
      </c>
      <c r="AT164" s="10">
        <v>2033</v>
      </c>
      <c r="AU164" s="11">
        <v>434</v>
      </c>
      <c r="AV164" s="10">
        <v>7103</v>
      </c>
      <c r="AW164" s="11">
        <v>19</v>
      </c>
      <c r="AX164" s="11">
        <v>92</v>
      </c>
      <c r="AY164" s="10">
        <v>2063</v>
      </c>
      <c r="AZ164" s="10">
        <v>2947</v>
      </c>
      <c r="BA164" s="11">
        <v>35</v>
      </c>
      <c r="BB164" s="10">
        <v>5807</v>
      </c>
      <c r="BC164" s="10">
        <v>4026</v>
      </c>
      <c r="BD164" s="11">
        <v>372</v>
      </c>
      <c r="BE164" s="10">
        <v>1022</v>
      </c>
      <c r="BF164" s="10">
        <v>1785</v>
      </c>
      <c r="BG164" s="10">
        <v>1514</v>
      </c>
      <c r="BH164" s="9"/>
      <c r="BI164" s="10">
        <v>2154</v>
      </c>
      <c r="BJ164" s="11">
        <v>28</v>
      </c>
      <c r="BK164" s="11">
        <v>16</v>
      </c>
      <c r="BL164" s="9"/>
      <c r="BM164" s="10">
        <v>1596</v>
      </c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11">
        <v>641</v>
      </c>
      <c r="CU164" s="9"/>
      <c r="CV164" s="10">
        <v>3108</v>
      </c>
      <c r="CW164" s="9"/>
      <c r="CX164" s="10">
        <v>3821</v>
      </c>
      <c r="CY164" s="9"/>
      <c r="CZ164" s="13"/>
    </row>
    <row r="165" spans="1:105" s="3" customFormat="1" ht="11.1" customHeight="1" x14ac:dyDescent="0.2">
      <c r="A165" s="6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6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</row>
    <row r="166" spans="1:105" s="8" customFormat="1" ht="11.1" customHeight="1" x14ac:dyDescent="0.2">
      <c r="A166" s="62" t="s">
        <v>235</v>
      </c>
      <c r="B166" s="5">
        <v>864</v>
      </c>
      <c r="C166" s="5">
        <v>307</v>
      </c>
      <c r="D166" s="5">
        <v>0</v>
      </c>
      <c r="E166" s="5">
        <v>55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19">
        <v>0</v>
      </c>
      <c r="T166" s="5">
        <v>0</v>
      </c>
      <c r="U166" s="4">
        <v>541889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  <c r="AF166" s="5">
        <v>0</v>
      </c>
      <c r="AG166" s="5">
        <v>0</v>
      </c>
      <c r="AH166" s="5">
        <v>0</v>
      </c>
      <c r="AI166" s="5">
        <v>0</v>
      </c>
      <c r="AJ166" s="5">
        <v>0</v>
      </c>
      <c r="AK166" s="5">
        <v>0</v>
      </c>
      <c r="AL166" s="5">
        <v>0</v>
      </c>
      <c r="AM166" s="5">
        <v>0</v>
      </c>
      <c r="AN166" s="5">
        <v>0</v>
      </c>
      <c r="AO166" s="5">
        <v>0</v>
      </c>
      <c r="AP166" s="5">
        <v>0</v>
      </c>
      <c r="AQ166" s="5">
        <v>0</v>
      </c>
      <c r="AR166" s="5">
        <v>0</v>
      </c>
      <c r="AS166" s="5">
        <v>0</v>
      </c>
      <c r="AT166" s="5">
        <v>0</v>
      </c>
      <c r="AU166" s="5">
        <v>0</v>
      </c>
      <c r="AV166" s="5">
        <v>0</v>
      </c>
      <c r="AW166" s="5">
        <v>0</v>
      </c>
      <c r="AX166" s="5">
        <v>0</v>
      </c>
      <c r="AY166" s="5">
        <v>0</v>
      </c>
      <c r="AZ166" s="5">
        <v>0</v>
      </c>
      <c r="BA166" s="5">
        <v>0</v>
      </c>
      <c r="BB166" s="5">
        <v>0</v>
      </c>
      <c r="BC166" s="5">
        <v>0</v>
      </c>
      <c r="BD166" s="5">
        <v>0</v>
      </c>
      <c r="BE166" s="5">
        <v>0</v>
      </c>
      <c r="BF166" s="5">
        <v>0</v>
      </c>
      <c r="BG166" s="5">
        <v>0</v>
      </c>
      <c r="BH166" s="5">
        <v>0</v>
      </c>
      <c r="BI166" s="5">
        <v>0</v>
      </c>
      <c r="BJ166" s="5">
        <v>0</v>
      </c>
      <c r="BK166" s="5">
        <v>0</v>
      </c>
      <c r="BL166" s="5">
        <v>0</v>
      </c>
      <c r="BM166" s="5">
        <v>0</v>
      </c>
      <c r="BN166" s="5">
        <v>0</v>
      </c>
      <c r="BO166" s="5">
        <v>0</v>
      </c>
      <c r="BP166" s="5">
        <v>0</v>
      </c>
      <c r="BQ166" s="5">
        <v>0</v>
      </c>
      <c r="BR166" s="5">
        <v>0</v>
      </c>
      <c r="BS166" s="5">
        <v>0</v>
      </c>
      <c r="BT166" s="5">
        <v>0</v>
      </c>
      <c r="BU166" s="5">
        <v>0</v>
      </c>
      <c r="BV166" s="5">
        <v>0</v>
      </c>
      <c r="BW166" s="5">
        <v>0</v>
      </c>
      <c r="BX166" s="5">
        <v>0</v>
      </c>
      <c r="BY166" s="5">
        <v>0</v>
      </c>
      <c r="BZ166" s="5">
        <v>0</v>
      </c>
      <c r="CA166" s="5">
        <v>0</v>
      </c>
      <c r="CB166" s="5">
        <v>0</v>
      </c>
      <c r="CC166" s="5">
        <v>0</v>
      </c>
      <c r="CD166" s="5">
        <v>0</v>
      </c>
      <c r="CE166" s="5">
        <v>0</v>
      </c>
      <c r="CF166" s="5">
        <v>0</v>
      </c>
      <c r="CG166" s="5">
        <v>0</v>
      </c>
      <c r="CH166" s="5">
        <v>0</v>
      </c>
      <c r="CI166" s="5">
        <v>0</v>
      </c>
      <c r="CJ166" s="5">
        <v>0</v>
      </c>
      <c r="CK166" s="5">
        <v>0</v>
      </c>
      <c r="CL166" s="5">
        <v>0</v>
      </c>
      <c r="CM166" s="5">
        <v>0</v>
      </c>
      <c r="CN166" s="5">
        <v>0</v>
      </c>
      <c r="CO166" s="5">
        <v>0</v>
      </c>
      <c r="CP166" s="5">
        <v>0</v>
      </c>
      <c r="CQ166" s="5">
        <v>0</v>
      </c>
      <c r="CR166" s="5">
        <v>0</v>
      </c>
      <c r="CS166" s="5">
        <v>0</v>
      </c>
      <c r="CT166" s="5">
        <v>0</v>
      </c>
      <c r="CU166" s="5">
        <v>0</v>
      </c>
      <c r="CV166" s="5">
        <v>0</v>
      </c>
      <c r="CW166" s="5">
        <v>0</v>
      </c>
      <c r="CX166" s="5">
        <v>0</v>
      </c>
      <c r="CY166" s="5">
        <v>0</v>
      </c>
      <c r="CZ166" s="4">
        <v>14253</v>
      </c>
      <c r="DA166" s="7"/>
    </row>
  </sheetData>
  <mergeCells count="2">
    <mergeCell ref="AU1:AY1"/>
    <mergeCell ref="CV1:CZ1"/>
  </mergeCells>
  <pageMargins left="0.70866141732283472" right="0.70866141732283472" top="0.74803149606299213" bottom="0.74803149606299213" header="0.31496062992125984" footer="0.31496062992125984"/>
  <pageSetup paperSize="9" scale="33" orientation="landscape" r:id="rId1"/>
  <colBreaks count="1" manualBreakCount="1">
    <brk id="51" max="16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="170" zoomScaleNormal="100" zoomScaleSheetLayoutView="170" workbookViewId="0">
      <selection activeCell="C22" sqref="C21:C22"/>
    </sheetView>
  </sheetViews>
  <sheetFormatPr defaultColWidth="10.5" defaultRowHeight="11.25" outlineLevelRow="1" x14ac:dyDescent="0.2"/>
  <cols>
    <col min="1" max="1" width="17.5" style="65" customWidth="1"/>
    <col min="2" max="2" width="23" style="65" customWidth="1"/>
    <col min="3" max="3" width="17.5" style="65" customWidth="1"/>
    <col min="4" max="4" width="7.6640625" style="65" customWidth="1"/>
    <col min="5" max="5" width="17.5" style="65" customWidth="1"/>
    <col min="6" max="6" width="8.33203125" style="65" customWidth="1"/>
    <col min="7" max="7" width="17.5" style="65" customWidth="1"/>
    <col min="8" max="8" width="9.1640625" style="65" customWidth="1"/>
    <col min="9" max="16384" width="10.5" style="66"/>
  </cols>
  <sheetData>
    <row r="1" spans="1:9" ht="45" customHeight="1" x14ac:dyDescent="0.2">
      <c r="A1" s="73"/>
      <c r="B1" s="73"/>
      <c r="C1" s="73"/>
      <c r="D1" s="73"/>
      <c r="E1" s="74"/>
      <c r="F1" s="218" t="s">
        <v>390</v>
      </c>
      <c r="G1" s="218"/>
      <c r="H1" s="218"/>
    </row>
    <row r="2" spans="1:9" ht="46.5" customHeight="1" x14ac:dyDescent="0.25">
      <c r="A2" s="219" t="s">
        <v>392</v>
      </c>
      <c r="B2" s="219"/>
      <c r="C2" s="219"/>
      <c r="D2" s="219"/>
      <c r="E2" s="219"/>
      <c r="F2" s="219"/>
      <c r="G2" s="219"/>
      <c r="H2" s="219"/>
      <c r="I2" s="75"/>
    </row>
    <row r="3" spans="1:9" s="77" customFormat="1" ht="29.25" customHeight="1" x14ac:dyDescent="0.2">
      <c r="A3" s="220" t="s">
        <v>386</v>
      </c>
      <c r="B3" s="222" t="s">
        <v>387</v>
      </c>
      <c r="C3" s="223" t="s">
        <v>391</v>
      </c>
      <c r="D3" s="224"/>
      <c r="E3" s="225" t="s">
        <v>388</v>
      </c>
      <c r="F3" s="226"/>
      <c r="G3" s="227" t="s">
        <v>389</v>
      </c>
      <c r="H3" s="228"/>
      <c r="I3" s="76"/>
    </row>
    <row r="4" spans="1:9" s="77" customFormat="1" ht="12" x14ac:dyDescent="0.2">
      <c r="A4" s="221"/>
      <c r="B4" s="222"/>
      <c r="C4" s="78" t="s">
        <v>275</v>
      </c>
      <c r="D4" s="79" t="s">
        <v>277</v>
      </c>
      <c r="E4" s="78" t="s">
        <v>275</v>
      </c>
      <c r="F4" s="79" t="s">
        <v>277</v>
      </c>
      <c r="G4" s="78" t="s">
        <v>275</v>
      </c>
      <c r="H4" s="79" t="s">
        <v>277</v>
      </c>
      <c r="I4" s="76"/>
    </row>
    <row r="5" spans="1:9" x14ac:dyDescent="0.2">
      <c r="A5" s="117">
        <v>560020</v>
      </c>
      <c r="B5" s="117" t="s">
        <v>324</v>
      </c>
      <c r="C5" s="148"/>
      <c r="D5" s="148"/>
      <c r="E5" s="118"/>
      <c r="F5" s="119"/>
      <c r="G5" s="118"/>
      <c r="H5" s="119"/>
    </row>
    <row r="6" spans="1:9" outlineLevel="1" x14ac:dyDescent="0.2">
      <c r="A6" s="134"/>
      <c r="B6" s="135" t="s">
        <v>350</v>
      </c>
      <c r="C6" s="149"/>
      <c r="D6" s="149"/>
      <c r="E6" s="122">
        <v>266823.8</v>
      </c>
      <c r="F6" s="123">
        <v>2</v>
      </c>
      <c r="G6" s="122">
        <v>266823.8</v>
      </c>
      <c r="H6" s="123">
        <v>2</v>
      </c>
    </row>
    <row r="7" spans="1:9" x14ac:dyDescent="0.2">
      <c r="A7" s="217" t="s">
        <v>351</v>
      </c>
      <c r="B7" s="217"/>
      <c r="C7" s="148"/>
      <c r="D7" s="148"/>
      <c r="E7" s="118">
        <v>266823.8</v>
      </c>
      <c r="F7" s="119">
        <v>2</v>
      </c>
      <c r="G7" s="118">
        <v>266823.8</v>
      </c>
      <c r="H7" s="119">
        <v>2</v>
      </c>
    </row>
  </sheetData>
  <mergeCells count="8">
    <mergeCell ref="A7:B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="180" zoomScaleNormal="100" zoomScaleSheetLayoutView="180" workbookViewId="0">
      <selection activeCell="E17" sqref="E17"/>
    </sheetView>
  </sheetViews>
  <sheetFormatPr defaultColWidth="10.5" defaultRowHeight="11.25" outlineLevelRow="2" x14ac:dyDescent="0.2"/>
  <cols>
    <col min="1" max="1" width="17.5" style="65" customWidth="1"/>
    <col min="2" max="2" width="18.6640625" style="65" customWidth="1"/>
    <col min="3" max="3" width="14" style="65" customWidth="1"/>
    <col min="4" max="4" width="7.83203125" style="65" customWidth="1"/>
    <col min="5" max="5" width="14" style="126" customWidth="1"/>
    <col min="6" max="6" width="7.83203125" style="65" customWidth="1"/>
    <col min="7" max="7" width="14" style="126" customWidth="1"/>
    <col min="8" max="8" width="7.83203125" style="65" customWidth="1"/>
    <col min="9" max="16384" width="10.5" style="66"/>
  </cols>
  <sheetData>
    <row r="1" spans="1:9" ht="45" customHeight="1" x14ac:dyDescent="0.2">
      <c r="A1" s="73"/>
      <c r="B1" s="73"/>
      <c r="C1" s="73"/>
      <c r="D1" s="73"/>
      <c r="E1" s="74"/>
      <c r="F1" s="218" t="s">
        <v>393</v>
      </c>
      <c r="G1" s="218"/>
      <c r="H1" s="218"/>
    </row>
    <row r="2" spans="1:9" ht="46.5" customHeight="1" x14ac:dyDescent="0.25">
      <c r="A2" s="219" t="s">
        <v>394</v>
      </c>
      <c r="B2" s="219"/>
      <c r="C2" s="219"/>
      <c r="D2" s="219"/>
      <c r="E2" s="219"/>
      <c r="F2" s="219"/>
      <c r="G2" s="219"/>
      <c r="H2" s="219"/>
      <c r="I2" s="75"/>
    </row>
    <row r="3" spans="1:9" s="77" customFormat="1" ht="29.25" customHeight="1" x14ac:dyDescent="0.2">
      <c r="A3" s="220" t="s">
        <v>386</v>
      </c>
      <c r="B3" s="222" t="s">
        <v>387</v>
      </c>
      <c r="C3" s="223" t="s">
        <v>391</v>
      </c>
      <c r="D3" s="224"/>
      <c r="E3" s="225" t="s">
        <v>388</v>
      </c>
      <c r="F3" s="226"/>
      <c r="G3" s="227" t="s">
        <v>389</v>
      </c>
      <c r="H3" s="228"/>
      <c r="I3" s="76"/>
    </row>
    <row r="4" spans="1:9" s="77" customFormat="1" ht="12" x14ac:dyDescent="0.2">
      <c r="A4" s="221"/>
      <c r="B4" s="222"/>
      <c r="C4" s="78" t="s">
        <v>275</v>
      </c>
      <c r="D4" s="79" t="s">
        <v>277</v>
      </c>
      <c r="E4" s="78" t="s">
        <v>275</v>
      </c>
      <c r="F4" s="79" t="s">
        <v>277</v>
      </c>
      <c r="G4" s="78" t="s">
        <v>275</v>
      </c>
      <c r="H4" s="79" t="s">
        <v>277</v>
      </c>
      <c r="I4" s="76"/>
    </row>
    <row r="5" spans="1:9" x14ac:dyDescent="0.2">
      <c r="A5" s="117" t="s">
        <v>352</v>
      </c>
      <c r="B5" s="117" t="s">
        <v>353</v>
      </c>
      <c r="C5" s="118">
        <v>255441.3</v>
      </c>
      <c r="D5" s="141">
        <v>5</v>
      </c>
      <c r="E5" s="118">
        <v>2252140.89</v>
      </c>
      <c r="F5" s="119">
        <v>52</v>
      </c>
      <c r="G5" s="118">
        <v>2507582.19</v>
      </c>
      <c r="H5" s="141">
        <v>57</v>
      </c>
    </row>
    <row r="6" spans="1:9" outlineLevel="1" x14ac:dyDescent="0.2">
      <c r="A6" s="134"/>
      <c r="B6" s="135" t="s">
        <v>354</v>
      </c>
      <c r="C6" s="136">
        <v>255441.3</v>
      </c>
      <c r="D6" s="142">
        <v>5</v>
      </c>
      <c r="E6" s="136">
        <v>2252140.89</v>
      </c>
      <c r="F6" s="137">
        <v>52</v>
      </c>
      <c r="G6" s="138">
        <v>2507582.19</v>
      </c>
      <c r="H6" s="145">
        <v>57</v>
      </c>
    </row>
    <row r="7" spans="1:9" outlineLevel="2" x14ac:dyDescent="0.2">
      <c r="A7" s="129"/>
      <c r="B7" s="121" t="s">
        <v>355</v>
      </c>
      <c r="C7" s="122">
        <v>84501.1</v>
      </c>
      <c r="D7" s="140">
        <v>2</v>
      </c>
      <c r="E7" s="122">
        <v>0</v>
      </c>
      <c r="F7" s="123">
        <v>0</v>
      </c>
      <c r="G7" s="124">
        <v>84501.1</v>
      </c>
      <c r="H7" s="144">
        <v>2</v>
      </c>
    </row>
    <row r="8" spans="1:9" outlineLevel="2" x14ac:dyDescent="0.2">
      <c r="A8" s="129"/>
      <c r="B8" s="121" t="s">
        <v>356</v>
      </c>
      <c r="C8" s="122">
        <v>56980.07</v>
      </c>
      <c r="D8" s="140">
        <v>1</v>
      </c>
      <c r="E8" s="122">
        <v>113960.23</v>
      </c>
      <c r="F8" s="123">
        <v>4</v>
      </c>
      <c r="G8" s="124">
        <v>170940.3</v>
      </c>
      <c r="H8" s="144">
        <v>5</v>
      </c>
    </row>
    <row r="9" spans="1:9" outlineLevel="2" x14ac:dyDescent="0.2">
      <c r="A9" s="129"/>
      <c r="B9" s="121" t="s">
        <v>357</v>
      </c>
      <c r="C9" s="122">
        <v>56980.07</v>
      </c>
      <c r="D9" s="140">
        <v>1</v>
      </c>
      <c r="E9" s="122">
        <v>168234.01</v>
      </c>
      <c r="F9" s="123">
        <v>4</v>
      </c>
      <c r="G9" s="124">
        <v>225214.07999999999</v>
      </c>
      <c r="H9" s="144">
        <v>5</v>
      </c>
    </row>
    <row r="10" spans="1:9" outlineLevel="2" x14ac:dyDescent="0.2">
      <c r="A10" s="129"/>
      <c r="B10" s="121" t="s">
        <v>358</v>
      </c>
      <c r="C10" s="122">
        <v>56980.06</v>
      </c>
      <c r="D10" s="140">
        <v>1</v>
      </c>
      <c r="E10" s="122">
        <v>168234.01</v>
      </c>
      <c r="F10" s="123">
        <v>4</v>
      </c>
      <c r="G10" s="124">
        <v>225214.07</v>
      </c>
      <c r="H10" s="144">
        <v>5</v>
      </c>
    </row>
    <row r="11" spans="1:9" s="65" customFormat="1" x14ac:dyDescent="0.2">
      <c r="A11" s="146"/>
      <c r="B11" s="147" t="s">
        <v>359</v>
      </c>
      <c r="C11" s="146"/>
      <c r="D11" s="146"/>
      <c r="E11" s="122">
        <v>225214.07999999999</v>
      </c>
      <c r="F11" s="123">
        <v>5</v>
      </c>
      <c r="G11" s="124">
        <v>225214.07999999999</v>
      </c>
      <c r="H11" s="144">
        <v>5</v>
      </c>
    </row>
    <row r="12" spans="1:9" s="65" customFormat="1" x14ac:dyDescent="0.2">
      <c r="A12" s="146"/>
      <c r="B12" s="147" t="s">
        <v>360</v>
      </c>
      <c r="C12" s="146"/>
      <c r="D12" s="146"/>
      <c r="E12" s="122">
        <v>225214.07999999999</v>
      </c>
      <c r="F12" s="123">
        <v>5</v>
      </c>
      <c r="G12" s="124">
        <v>225214.07999999999</v>
      </c>
      <c r="H12" s="144">
        <v>5</v>
      </c>
    </row>
    <row r="13" spans="1:9" s="65" customFormat="1" x14ac:dyDescent="0.2">
      <c r="A13" s="146"/>
      <c r="B13" s="147" t="s">
        <v>361</v>
      </c>
      <c r="C13" s="146"/>
      <c r="D13" s="146"/>
      <c r="E13" s="122">
        <v>225214.07999999999</v>
      </c>
      <c r="F13" s="123">
        <v>5</v>
      </c>
      <c r="G13" s="124">
        <v>225214.07999999999</v>
      </c>
      <c r="H13" s="144">
        <v>5</v>
      </c>
    </row>
    <row r="14" spans="1:9" s="65" customFormat="1" x14ac:dyDescent="0.2">
      <c r="A14" s="146"/>
      <c r="B14" s="147" t="s">
        <v>362</v>
      </c>
      <c r="C14" s="146"/>
      <c r="D14" s="146"/>
      <c r="E14" s="122">
        <v>225214.07999999999</v>
      </c>
      <c r="F14" s="123">
        <v>5</v>
      </c>
      <c r="G14" s="124">
        <v>225214.07999999999</v>
      </c>
      <c r="H14" s="144">
        <v>5</v>
      </c>
    </row>
    <row r="15" spans="1:9" s="65" customFormat="1" x14ac:dyDescent="0.2">
      <c r="A15" s="146"/>
      <c r="B15" s="147" t="s">
        <v>363</v>
      </c>
      <c r="C15" s="146"/>
      <c r="D15" s="146"/>
      <c r="E15" s="122">
        <v>225214.07999999999</v>
      </c>
      <c r="F15" s="123">
        <v>5</v>
      </c>
      <c r="G15" s="124">
        <v>225214.07999999999</v>
      </c>
      <c r="H15" s="144">
        <v>5</v>
      </c>
    </row>
    <row r="16" spans="1:9" s="65" customFormat="1" x14ac:dyDescent="0.2">
      <c r="A16" s="146"/>
      <c r="B16" s="147" t="s">
        <v>364</v>
      </c>
      <c r="C16" s="146"/>
      <c r="D16" s="146"/>
      <c r="E16" s="122">
        <v>225214.07999999999</v>
      </c>
      <c r="F16" s="123">
        <v>5</v>
      </c>
      <c r="G16" s="124">
        <v>225214.07999999999</v>
      </c>
      <c r="H16" s="144">
        <v>5</v>
      </c>
    </row>
    <row r="17" spans="1:8" s="65" customFormat="1" x14ac:dyDescent="0.2">
      <c r="A17" s="146"/>
      <c r="B17" s="147" t="s">
        <v>365</v>
      </c>
      <c r="C17" s="146"/>
      <c r="D17" s="146"/>
      <c r="E17" s="122">
        <v>225214.07999999999</v>
      </c>
      <c r="F17" s="123">
        <v>5</v>
      </c>
      <c r="G17" s="124">
        <v>225214.07999999999</v>
      </c>
      <c r="H17" s="144">
        <v>5</v>
      </c>
    </row>
    <row r="18" spans="1:8" s="65" customFormat="1" x14ac:dyDescent="0.2">
      <c r="A18" s="146"/>
      <c r="B18" s="147" t="s">
        <v>366</v>
      </c>
      <c r="C18" s="146"/>
      <c r="D18" s="146"/>
      <c r="E18" s="122">
        <v>225214.07999999999</v>
      </c>
      <c r="F18" s="123">
        <v>5</v>
      </c>
      <c r="G18" s="124">
        <v>225214.07999999999</v>
      </c>
      <c r="H18" s="144">
        <v>5</v>
      </c>
    </row>
    <row r="19" spans="1:8" x14ac:dyDescent="0.2">
      <c r="A19" s="217" t="s">
        <v>351</v>
      </c>
      <c r="B19" s="217"/>
      <c r="C19" s="118">
        <f>C5</f>
        <v>255441.3</v>
      </c>
      <c r="D19" s="141">
        <f>D5</f>
        <v>5</v>
      </c>
      <c r="E19" s="118">
        <f t="shared" ref="E19:H19" si="0">E5</f>
        <v>2252140.89</v>
      </c>
      <c r="F19" s="141">
        <f t="shared" si="0"/>
        <v>52</v>
      </c>
      <c r="G19" s="118">
        <f t="shared" si="0"/>
        <v>2507582.19</v>
      </c>
      <c r="H19" s="141">
        <f t="shared" si="0"/>
        <v>57</v>
      </c>
    </row>
  </sheetData>
  <mergeCells count="8">
    <mergeCell ref="A19:B1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="150" zoomScaleNormal="100" zoomScaleSheetLayoutView="150" workbookViewId="0">
      <selection activeCell="D23" sqref="D23"/>
    </sheetView>
  </sheetViews>
  <sheetFormatPr defaultColWidth="10.5" defaultRowHeight="11.25" outlineLevelRow="2" x14ac:dyDescent="0.2"/>
  <cols>
    <col min="1" max="1" width="9.6640625" style="65" customWidth="1"/>
    <col min="2" max="2" width="19.83203125" style="65" customWidth="1"/>
    <col min="3" max="3" width="14.1640625" style="65" customWidth="1"/>
    <col min="4" max="4" width="8.33203125" style="65" customWidth="1"/>
    <col min="5" max="5" width="14.1640625" style="126" customWidth="1"/>
    <col min="6" max="6" width="9.6640625" style="65" customWidth="1"/>
    <col min="7" max="7" width="14.1640625" style="126" customWidth="1"/>
    <col min="8" max="8" width="10.5" style="65" customWidth="1"/>
    <col min="9" max="16384" width="10.5" style="66"/>
  </cols>
  <sheetData>
    <row r="1" spans="1:9" ht="45" customHeight="1" x14ac:dyDescent="0.2">
      <c r="A1" s="73"/>
      <c r="B1" s="73"/>
      <c r="C1" s="73"/>
      <c r="D1" s="73"/>
      <c r="E1" s="74"/>
      <c r="F1" s="218" t="s">
        <v>395</v>
      </c>
      <c r="G1" s="218"/>
      <c r="H1" s="218"/>
    </row>
    <row r="2" spans="1:9" ht="46.5" customHeight="1" x14ac:dyDescent="0.25">
      <c r="A2" s="219" t="s">
        <v>459</v>
      </c>
      <c r="B2" s="219"/>
      <c r="C2" s="219"/>
      <c r="D2" s="219"/>
      <c r="E2" s="219"/>
      <c r="F2" s="219"/>
      <c r="G2" s="219"/>
      <c r="H2" s="219"/>
      <c r="I2" s="75"/>
    </row>
    <row r="3" spans="1:9" s="77" customFormat="1" ht="29.25" customHeight="1" x14ac:dyDescent="0.2">
      <c r="A3" s="220" t="s">
        <v>386</v>
      </c>
      <c r="B3" s="222" t="s">
        <v>387</v>
      </c>
      <c r="C3" s="223" t="s">
        <v>391</v>
      </c>
      <c r="D3" s="224"/>
      <c r="E3" s="225" t="s">
        <v>388</v>
      </c>
      <c r="F3" s="226"/>
      <c r="G3" s="227" t="s">
        <v>389</v>
      </c>
      <c r="H3" s="228"/>
      <c r="I3" s="76"/>
    </row>
    <row r="4" spans="1:9" s="77" customFormat="1" ht="12" x14ac:dyDescent="0.2">
      <c r="A4" s="221"/>
      <c r="B4" s="222"/>
      <c r="C4" s="78" t="s">
        <v>275</v>
      </c>
      <c r="D4" s="79" t="s">
        <v>277</v>
      </c>
      <c r="E4" s="78" t="s">
        <v>275</v>
      </c>
      <c r="F4" s="79" t="s">
        <v>277</v>
      </c>
      <c r="G4" s="78" t="s">
        <v>275</v>
      </c>
      <c r="H4" s="79" t="s">
        <v>277</v>
      </c>
      <c r="I4" s="76"/>
    </row>
    <row r="5" spans="1:9" x14ac:dyDescent="0.2">
      <c r="A5" s="117" t="s">
        <v>352</v>
      </c>
      <c r="B5" s="117" t="s">
        <v>353</v>
      </c>
      <c r="C5" s="118">
        <v>12738713.449999999</v>
      </c>
      <c r="D5" s="141">
        <v>509</v>
      </c>
      <c r="E5" s="118">
        <v>-2507582.19</v>
      </c>
      <c r="F5" s="119">
        <v>-57</v>
      </c>
      <c r="G5" s="118">
        <v>10231131.26</v>
      </c>
      <c r="H5" s="141">
        <v>452</v>
      </c>
    </row>
    <row r="6" spans="1:9" outlineLevel="1" x14ac:dyDescent="0.2">
      <c r="A6" s="134"/>
      <c r="B6" s="135" t="s">
        <v>367</v>
      </c>
      <c r="C6" s="136">
        <v>12738713.449999999</v>
      </c>
      <c r="D6" s="142">
        <v>509</v>
      </c>
      <c r="E6" s="136">
        <v>-2507582.19</v>
      </c>
      <c r="F6" s="137">
        <v>-57</v>
      </c>
      <c r="G6" s="138">
        <v>10231131.26</v>
      </c>
      <c r="H6" s="145">
        <v>452</v>
      </c>
    </row>
    <row r="7" spans="1:9" outlineLevel="2" x14ac:dyDescent="0.2">
      <c r="A7" s="129"/>
      <c r="B7" s="121" t="s">
        <v>355</v>
      </c>
      <c r="C7" s="122">
        <v>1051131.48</v>
      </c>
      <c r="D7" s="140">
        <v>42</v>
      </c>
      <c r="E7" s="122">
        <v>0</v>
      </c>
      <c r="F7" s="123">
        <v>0</v>
      </c>
      <c r="G7" s="124">
        <v>1051131.48</v>
      </c>
      <c r="H7" s="144">
        <v>42</v>
      </c>
    </row>
    <row r="8" spans="1:9" outlineLevel="2" x14ac:dyDescent="0.2">
      <c r="A8" s="129"/>
      <c r="B8" s="121" t="s">
        <v>356</v>
      </c>
      <c r="C8" s="122">
        <v>1051131.48</v>
      </c>
      <c r="D8" s="140">
        <v>42</v>
      </c>
      <c r="E8" s="122">
        <v>-227962</v>
      </c>
      <c r="F8" s="123">
        <v>-8</v>
      </c>
      <c r="G8" s="124">
        <v>823169.48</v>
      </c>
      <c r="H8" s="144">
        <v>34</v>
      </c>
    </row>
    <row r="9" spans="1:9" outlineLevel="2" x14ac:dyDescent="0.2">
      <c r="A9" s="129"/>
      <c r="B9" s="121" t="s">
        <v>357</v>
      </c>
      <c r="C9" s="122">
        <v>1051131.48</v>
      </c>
      <c r="D9" s="140">
        <v>42</v>
      </c>
      <c r="E9" s="122">
        <v>-227962</v>
      </c>
      <c r="F9" s="123">
        <v>-4</v>
      </c>
      <c r="G9" s="124">
        <v>823169.48</v>
      </c>
      <c r="H9" s="144">
        <v>38</v>
      </c>
    </row>
    <row r="10" spans="1:9" outlineLevel="2" x14ac:dyDescent="0.2">
      <c r="A10" s="129"/>
      <c r="B10" s="121" t="s">
        <v>358</v>
      </c>
      <c r="C10" s="122">
        <v>1051131.48</v>
      </c>
      <c r="D10" s="140">
        <v>42</v>
      </c>
      <c r="E10" s="122">
        <v>-227962</v>
      </c>
      <c r="F10" s="123">
        <v>-4</v>
      </c>
      <c r="G10" s="124">
        <v>823169.48</v>
      </c>
      <c r="H10" s="144">
        <v>38</v>
      </c>
    </row>
    <row r="11" spans="1:9" outlineLevel="2" x14ac:dyDescent="0.2">
      <c r="A11" s="129"/>
      <c r="B11" s="121" t="s">
        <v>359</v>
      </c>
      <c r="C11" s="122">
        <v>1051131.48</v>
      </c>
      <c r="D11" s="140">
        <v>42</v>
      </c>
      <c r="E11" s="122">
        <v>-227962</v>
      </c>
      <c r="F11" s="123">
        <v>-4</v>
      </c>
      <c r="G11" s="124">
        <v>823169.48</v>
      </c>
      <c r="H11" s="144">
        <v>38</v>
      </c>
    </row>
    <row r="12" spans="1:9" outlineLevel="2" x14ac:dyDescent="0.2">
      <c r="A12" s="129"/>
      <c r="B12" s="121" t="s">
        <v>360</v>
      </c>
      <c r="C12" s="122">
        <v>1051131.48</v>
      </c>
      <c r="D12" s="140">
        <v>42</v>
      </c>
      <c r="E12" s="122">
        <v>-227962</v>
      </c>
      <c r="F12" s="123">
        <v>-4</v>
      </c>
      <c r="G12" s="124">
        <v>823169.48</v>
      </c>
      <c r="H12" s="144">
        <v>38</v>
      </c>
    </row>
    <row r="13" spans="1:9" outlineLevel="2" x14ac:dyDescent="0.2">
      <c r="A13" s="129"/>
      <c r="B13" s="121" t="s">
        <v>361</v>
      </c>
      <c r="C13" s="122">
        <v>1051131.48</v>
      </c>
      <c r="D13" s="140">
        <v>42</v>
      </c>
      <c r="E13" s="122">
        <v>-227962</v>
      </c>
      <c r="F13" s="123">
        <v>-5</v>
      </c>
      <c r="G13" s="124">
        <v>823169.48</v>
      </c>
      <c r="H13" s="144">
        <v>37</v>
      </c>
    </row>
    <row r="14" spans="1:9" outlineLevel="2" x14ac:dyDescent="0.2">
      <c r="A14" s="129"/>
      <c r="B14" s="121" t="s">
        <v>362</v>
      </c>
      <c r="C14" s="122">
        <v>1051131.48</v>
      </c>
      <c r="D14" s="140">
        <v>42</v>
      </c>
      <c r="E14" s="122">
        <v>-227962</v>
      </c>
      <c r="F14" s="123">
        <v>-5</v>
      </c>
      <c r="G14" s="124">
        <v>823169.48</v>
      </c>
      <c r="H14" s="144">
        <v>37</v>
      </c>
    </row>
    <row r="15" spans="1:9" outlineLevel="2" x14ac:dyDescent="0.2">
      <c r="A15" s="129"/>
      <c r="B15" s="121" t="s">
        <v>363</v>
      </c>
      <c r="C15" s="122">
        <v>1051131.48</v>
      </c>
      <c r="D15" s="140">
        <v>42</v>
      </c>
      <c r="E15" s="122">
        <v>-227962</v>
      </c>
      <c r="F15" s="123">
        <v>-5</v>
      </c>
      <c r="G15" s="124">
        <v>823169.48</v>
      </c>
      <c r="H15" s="144">
        <v>37</v>
      </c>
    </row>
    <row r="16" spans="1:9" outlineLevel="2" x14ac:dyDescent="0.2">
      <c r="A16" s="129"/>
      <c r="B16" s="121" t="s">
        <v>364</v>
      </c>
      <c r="C16" s="122">
        <v>1051131.48</v>
      </c>
      <c r="D16" s="140">
        <v>42</v>
      </c>
      <c r="E16" s="122">
        <v>-227962</v>
      </c>
      <c r="F16" s="123">
        <v>-5</v>
      </c>
      <c r="G16" s="124">
        <v>823169.48</v>
      </c>
      <c r="H16" s="144">
        <v>37</v>
      </c>
    </row>
    <row r="17" spans="1:8" outlineLevel="2" x14ac:dyDescent="0.2">
      <c r="A17" s="129"/>
      <c r="B17" s="121" t="s">
        <v>365</v>
      </c>
      <c r="C17" s="122">
        <v>1051131.48</v>
      </c>
      <c r="D17" s="140">
        <v>42</v>
      </c>
      <c r="E17" s="122">
        <v>-227962</v>
      </c>
      <c r="F17" s="123">
        <v>-5</v>
      </c>
      <c r="G17" s="124">
        <v>823169.48</v>
      </c>
      <c r="H17" s="144">
        <v>37</v>
      </c>
    </row>
    <row r="18" spans="1:8" outlineLevel="2" x14ac:dyDescent="0.2">
      <c r="A18" s="129"/>
      <c r="B18" s="121" t="s">
        <v>366</v>
      </c>
      <c r="C18" s="122">
        <v>1176267.17</v>
      </c>
      <c r="D18" s="140">
        <v>47</v>
      </c>
      <c r="E18" s="122">
        <v>-227962.19</v>
      </c>
      <c r="F18" s="123">
        <v>-8</v>
      </c>
      <c r="G18" s="124">
        <v>948304.98</v>
      </c>
      <c r="H18" s="144">
        <v>39</v>
      </c>
    </row>
    <row r="19" spans="1:8" x14ac:dyDescent="0.2">
      <c r="A19" s="217" t="s">
        <v>351</v>
      </c>
      <c r="B19" s="217"/>
      <c r="C19" s="118">
        <v>12738713.449999999</v>
      </c>
      <c r="D19" s="119">
        <v>509</v>
      </c>
      <c r="E19" s="118">
        <v>-2507582.19</v>
      </c>
      <c r="F19" s="119">
        <v>-57</v>
      </c>
      <c r="G19" s="118">
        <v>10231131.26</v>
      </c>
      <c r="H19" s="119">
        <v>452</v>
      </c>
    </row>
  </sheetData>
  <mergeCells count="8">
    <mergeCell ref="A19:B1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zoomScale="180" zoomScaleNormal="100" zoomScaleSheetLayoutView="180" workbookViewId="0">
      <selection activeCell="B12" sqref="B12"/>
    </sheetView>
  </sheetViews>
  <sheetFormatPr defaultColWidth="10.5" defaultRowHeight="11.25" outlineLevelRow="2" x14ac:dyDescent="0.2"/>
  <cols>
    <col min="1" max="1" width="17.5" style="65" customWidth="1"/>
    <col min="2" max="2" width="19.83203125" style="65" customWidth="1"/>
    <col min="3" max="3" width="17.5" style="65" customWidth="1"/>
    <col min="4" max="4" width="9.33203125" style="65" customWidth="1"/>
    <col min="5" max="5" width="17.5" style="126" customWidth="1"/>
    <col min="6" max="6" width="8.83203125" style="65" customWidth="1"/>
    <col min="7" max="7" width="17.5" style="126" customWidth="1"/>
    <col min="8" max="8" width="7" style="65" customWidth="1"/>
    <col min="9" max="16384" width="10.5" style="66"/>
  </cols>
  <sheetData>
    <row r="1" spans="1:9" ht="45" customHeight="1" x14ac:dyDescent="0.2">
      <c r="A1" s="73"/>
      <c r="B1" s="73"/>
      <c r="C1" s="73"/>
      <c r="D1" s="73"/>
      <c r="E1" s="74"/>
      <c r="F1" s="218" t="s">
        <v>396</v>
      </c>
      <c r="G1" s="218"/>
      <c r="H1" s="218"/>
    </row>
    <row r="2" spans="1:9" ht="46.5" customHeight="1" x14ac:dyDescent="0.25">
      <c r="A2" s="219" t="s">
        <v>453</v>
      </c>
      <c r="B2" s="219"/>
      <c r="C2" s="219"/>
      <c r="D2" s="219"/>
      <c r="E2" s="219"/>
      <c r="F2" s="219"/>
      <c r="G2" s="219"/>
      <c r="H2" s="219"/>
      <c r="I2" s="75"/>
    </row>
    <row r="3" spans="1:9" s="77" customFormat="1" ht="29.25" customHeight="1" x14ac:dyDescent="0.2">
      <c r="A3" s="220" t="s">
        <v>386</v>
      </c>
      <c r="B3" s="229" t="s">
        <v>387</v>
      </c>
      <c r="C3" s="223" t="s">
        <v>391</v>
      </c>
      <c r="D3" s="224"/>
      <c r="E3" s="225" t="s">
        <v>388</v>
      </c>
      <c r="F3" s="226"/>
      <c r="G3" s="227" t="s">
        <v>389</v>
      </c>
      <c r="H3" s="228"/>
      <c r="I3" s="76"/>
    </row>
    <row r="4" spans="1:9" s="77" customFormat="1" ht="12" x14ac:dyDescent="0.2">
      <c r="A4" s="221"/>
      <c r="B4" s="230"/>
      <c r="C4" s="78" t="s">
        <v>275</v>
      </c>
      <c r="D4" s="79" t="s">
        <v>277</v>
      </c>
      <c r="E4" s="78" t="s">
        <v>275</v>
      </c>
      <c r="F4" s="79" t="s">
        <v>277</v>
      </c>
      <c r="G4" s="78" t="s">
        <v>275</v>
      </c>
      <c r="H4" s="79" t="s">
        <v>277</v>
      </c>
      <c r="I4" s="76"/>
    </row>
    <row r="5" spans="1:9" x14ac:dyDescent="0.2">
      <c r="A5" s="117" t="s">
        <v>352</v>
      </c>
      <c r="B5" s="117" t="s">
        <v>353</v>
      </c>
      <c r="C5" s="118">
        <v>28643130.079999998</v>
      </c>
      <c r="D5" s="141">
        <v>488</v>
      </c>
      <c r="E5" s="118">
        <v>255441.3</v>
      </c>
      <c r="F5" s="119">
        <v>5</v>
      </c>
      <c r="G5" s="118">
        <v>28898571.379999999</v>
      </c>
      <c r="H5" s="141">
        <v>493</v>
      </c>
    </row>
    <row r="6" spans="1:9" outlineLevel="1" x14ac:dyDescent="0.2">
      <c r="A6" s="143"/>
      <c r="B6" s="121" t="s">
        <v>368</v>
      </c>
      <c r="C6" s="122">
        <v>28643130.079999998</v>
      </c>
      <c r="D6" s="140">
        <v>488</v>
      </c>
      <c r="E6" s="122">
        <v>255441.3</v>
      </c>
      <c r="F6" s="123">
        <v>5</v>
      </c>
      <c r="G6" s="124">
        <v>28898571.379999999</v>
      </c>
      <c r="H6" s="144">
        <v>493</v>
      </c>
    </row>
    <row r="7" spans="1:9" outlineLevel="2" x14ac:dyDescent="0.2">
      <c r="A7" s="129"/>
      <c r="B7" s="121" t="s">
        <v>355</v>
      </c>
      <c r="C7" s="122">
        <v>2347797.6</v>
      </c>
      <c r="D7" s="140">
        <v>40</v>
      </c>
      <c r="E7" s="122">
        <v>-1051455.33</v>
      </c>
      <c r="F7" s="123">
        <v>-12</v>
      </c>
      <c r="G7" s="124">
        <v>1296342.27</v>
      </c>
      <c r="H7" s="144">
        <v>28</v>
      </c>
    </row>
    <row r="8" spans="1:9" outlineLevel="2" x14ac:dyDescent="0.2">
      <c r="A8" s="129"/>
      <c r="B8" s="121" t="s">
        <v>356</v>
      </c>
      <c r="C8" s="122">
        <v>2347797.6</v>
      </c>
      <c r="D8" s="140">
        <v>40</v>
      </c>
      <c r="E8" s="122">
        <v>0</v>
      </c>
      <c r="F8" s="123">
        <v>0</v>
      </c>
      <c r="G8" s="124">
        <v>2347797.6</v>
      </c>
      <c r="H8" s="144">
        <v>40</v>
      </c>
    </row>
    <row r="9" spans="1:9" outlineLevel="2" x14ac:dyDescent="0.2">
      <c r="A9" s="129"/>
      <c r="B9" s="121" t="s">
        <v>357</v>
      </c>
      <c r="C9" s="122">
        <v>2347797.6</v>
      </c>
      <c r="D9" s="140">
        <v>40</v>
      </c>
      <c r="E9" s="122">
        <v>307505.08</v>
      </c>
      <c r="F9" s="123">
        <v>4</v>
      </c>
      <c r="G9" s="124">
        <v>2655302.6800000002</v>
      </c>
      <c r="H9" s="144">
        <v>44</v>
      </c>
    </row>
    <row r="10" spans="1:9" outlineLevel="2" x14ac:dyDescent="0.2">
      <c r="A10" s="129"/>
      <c r="B10" s="121" t="s">
        <v>358</v>
      </c>
      <c r="C10" s="122">
        <v>2347797.6</v>
      </c>
      <c r="D10" s="140">
        <v>40</v>
      </c>
      <c r="E10" s="122">
        <v>307505.08</v>
      </c>
      <c r="F10" s="123">
        <v>4</v>
      </c>
      <c r="G10" s="124">
        <v>2655302.6800000002</v>
      </c>
      <c r="H10" s="144">
        <v>44</v>
      </c>
    </row>
    <row r="11" spans="1:9" outlineLevel="2" x14ac:dyDescent="0.2">
      <c r="A11" s="129"/>
      <c r="B11" s="121" t="s">
        <v>359</v>
      </c>
      <c r="C11" s="122">
        <v>2347797.6</v>
      </c>
      <c r="D11" s="140">
        <v>40</v>
      </c>
      <c r="E11" s="122">
        <v>307505.08</v>
      </c>
      <c r="F11" s="123">
        <v>4</v>
      </c>
      <c r="G11" s="124">
        <v>2655302.6800000002</v>
      </c>
      <c r="H11" s="144">
        <v>44</v>
      </c>
    </row>
    <row r="12" spans="1:9" outlineLevel="2" x14ac:dyDescent="0.2">
      <c r="A12" s="129"/>
      <c r="B12" s="121" t="s">
        <v>360</v>
      </c>
      <c r="C12" s="122">
        <v>2347797.6</v>
      </c>
      <c r="D12" s="140">
        <v>40</v>
      </c>
      <c r="E12" s="122">
        <v>307505.08</v>
      </c>
      <c r="F12" s="123">
        <v>4</v>
      </c>
      <c r="G12" s="124">
        <v>2655302.6800000002</v>
      </c>
      <c r="H12" s="144">
        <v>44</v>
      </c>
    </row>
    <row r="13" spans="1:9" outlineLevel="2" x14ac:dyDescent="0.2">
      <c r="A13" s="129"/>
      <c r="B13" s="121" t="s">
        <v>361</v>
      </c>
      <c r="C13" s="122">
        <v>2347797.6</v>
      </c>
      <c r="D13" s="140">
        <v>40</v>
      </c>
      <c r="E13" s="122">
        <v>76876.31</v>
      </c>
      <c r="F13" s="123">
        <v>1</v>
      </c>
      <c r="G13" s="124">
        <v>2424673.91</v>
      </c>
      <c r="H13" s="144">
        <v>41</v>
      </c>
    </row>
    <row r="14" spans="1:9" outlineLevel="2" x14ac:dyDescent="0.2">
      <c r="A14" s="129"/>
      <c r="B14" s="121" t="s">
        <v>362</v>
      </c>
      <c r="C14" s="122">
        <v>2347797.6</v>
      </c>
      <c r="D14" s="140">
        <v>40</v>
      </c>
      <c r="E14" s="122">
        <v>0</v>
      </c>
      <c r="F14" s="123">
        <v>0</v>
      </c>
      <c r="G14" s="124">
        <v>2347797.6</v>
      </c>
      <c r="H14" s="144">
        <v>40</v>
      </c>
    </row>
    <row r="15" spans="1:9" outlineLevel="2" x14ac:dyDescent="0.2">
      <c r="A15" s="129"/>
      <c r="B15" s="121" t="s">
        <v>363</v>
      </c>
      <c r="C15" s="122">
        <v>2347797.6</v>
      </c>
      <c r="D15" s="140">
        <v>40</v>
      </c>
      <c r="E15" s="122">
        <v>0</v>
      </c>
      <c r="F15" s="123">
        <v>0</v>
      </c>
      <c r="G15" s="124">
        <v>2347797.6</v>
      </c>
      <c r="H15" s="144">
        <v>40</v>
      </c>
    </row>
    <row r="16" spans="1:9" outlineLevel="2" x14ac:dyDescent="0.2">
      <c r="A16" s="129"/>
      <c r="B16" s="121" t="s">
        <v>364</v>
      </c>
      <c r="C16" s="122">
        <v>2347797.6</v>
      </c>
      <c r="D16" s="140">
        <v>40</v>
      </c>
      <c r="E16" s="122">
        <v>0</v>
      </c>
      <c r="F16" s="123">
        <v>0</v>
      </c>
      <c r="G16" s="124">
        <v>2347797.6</v>
      </c>
      <c r="H16" s="144">
        <v>40</v>
      </c>
    </row>
    <row r="17" spans="1:8" outlineLevel="2" x14ac:dyDescent="0.2">
      <c r="A17" s="129"/>
      <c r="B17" s="121" t="s">
        <v>365</v>
      </c>
      <c r="C17" s="122">
        <v>2347797.6</v>
      </c>
      <c r="D17" s="140">
        <v>40</v>
      </c>
      <c r="E17" s="122">
        <v>0</v>
      </c>
      <c r="F17" s="123">
        <v>0</v>
      </c>
      <c r="G17" s="124">
        <v>2347797.6</v>
      </c>
      <c r="H17" s="144">
        <v>40</v>
      </c>
    </row>
    <row r="18" spans="1:8" outlineLevel="2" x14ac:dyDescent="0.2">
      <c r="A18" s="129"/>
      <c r="B18" s="121" t="s">
        <v>366</v>
      </c>
      <c r="C18" s="122">
        <v>2817356.48</v>
      </c>
      <c r="D18" s="140">
        <v>48</v>
      </c>
      <c r="E18" s="122">
        <v>0</v>
      </c>
      <c r="F18" s="123">
        <v>0</v>
      </c>
      <c r="G18" s="124">
        <v>2817356.48</v>
      </c>
      <c r="H18" s="144">
        <v>48</v>
      </c>
    </row>
    <row r="19" spans="1:8" x14ac:dyDescent="0.2">
      <c r="A19" s="117" t="s">
        <v>369</v>
      </c>
      <c r="B19" s="117" t="s">
        <v>324</v>
      </c>
      <c r="C19" s="118">
        <v>266823.8</v>
      </c>
      <c r="D19" s="141">
        <v>2</v>
      </c>
      <c r="E19" s="118">
        <v>-266823.8</v>
      </c>
      <c r="F19" s="119">
        <v>-2</v>
      </c>
      <c r="G19" s="118">
        <v>0</v>
      </c>
      <c r="H19" s="141">
        <v>0</v>
      </c>
    </row>
    <row r="20" spans="1:8" outlineLevel="1" x14ac:dyDescent="0.2">
      <c r="A20" s="143"/>
      <c r="B20" s="121" t="s">
        <v>368</v>
      </c>
      <c r="C20" s="122">
        <v>266823.8</v>
      </c>
      <c r="D20" s="140">
        <v>2</v>
      </c>
      <c r="E20" s="122">
        <v>-266823.8</v>
      </c>
      <c r="F20" s="123">
        <v>-2</v>
      </c>
      <c r="G20" s="124">
        <v>0</v>
      </c>
      <c r="H20" s="144">
        <v>0</v>
      </c>
    </row>
    <row r="21" spans="1:8" outlineLevel="2" x14ac:dyDescent="0.2">
      <c r="A21" s="129"/>
      <c r="B21" s="121" t="s">
        <v>355</v>
      </c>
      <c r="C21" s="122">
        <v>133411.9</v>
      </c>
      <c r="D21" s="140">
        <v>1</v>
      </c>
      <c r="E21" s="122">
        <v>-133411.9</v>
      </c>
      <c r="F21" s="123">
        <v>-1</v>
      </c>
      <c r="G21" s="124">
        <v>0</v>
      </c>
      <c r="H21" s="144">
        <v>0</v>
      </c>
    </row>
    <row r="22" spans="1:8" outlineLevel="2" x14ac:dyDescent="0.2">
      <c r="A22" s="129"/>
      <c r="B22" s="121" t="s">
        <v>356</v>
      </c>
      <c r="C22" s="122">
        <v>133411.9</v>
      </c>
      <c r="D22" s="140">
        <v>1</v>
      </c>
      <c r="E22" s="122">
        <v>-133411.9</v>
      </c>
      <c r="F22" s="123">
        <v>-1</v>
      </c>
      <c r="G22" s="124">
        <v>0</v>
      </c>
      <c r="H22" s="144">
        <v>0</v>
      </c>
    </row>
    <row r="23" spans="1:8" x14ac:dyDescent="0.2">
      <c r="A23" s="217" t="s">
        <v>351</v>
      </c>
      <c r="B23" s="217"/>
      <c r="C23" s="118">
        <v>28909953.879999999</v>
      </c>
      <c r="D23" s="119">
        <v>490</v>
      </c>
      <c r="E23" s="118">
        <v>-11382.5</v>
      </c>
      <c r="F23" s="119">
        <v>3</v>
      </c>
      <c r="G23" s="118">
        <v>28898571.379999999</v>
      </c>
      <c r="H23" s="119">
        <v>493</v>
      </c>
    </row>
  </sheetData>
  <mergeCells count="8">
    <mergeCell ref="A23:B2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view="pageBreakPreview" topLeftCell="A28" zoomScale="150" zoomScaleNormal="100" zoomScaleSheetLayoutView="150" workbookViewId="0">
      <selection activeCell="K33" sqref="K33"/>
    </sheetView>
  </sheetViews>
  <sheetFormatPr defaultColWidth="10.5" defaultRowHeight="11.25" outlineLevelRow="2" x14ac:dyDescent="0.2"/>
  <cols>
    <col min="1" max="1" width="11.33203125" style="65" customWidth="1"/>
    <col min="2" max="2" width="33.83203125" style="65" customWidth="1"/>
    <col min="3" max="3" width="15.5" style="65" customWidth="1"/>
    <col min="4" max="4" width="8.1640625" style="65" customWidth="1"/>
    <col min="5" max="5" width="12.5" style="126" customWidth="1"/>
    <col min="6" max="6" width="8.1640625" style="65" customWidth="1"/>
    <col min="7" max="7" width="16.83203125" style="126" customWidth="1"/>
    <col min="8" max="8" width="8.1640625" style="65" customWidth="1"/>
    <col min="9" max="16384" width="10.5" style="66"/>
  </cols>
  <sheetData>
    <row r="1" spans="1:9" ht="45" customHeight="1" x14ac:dyDescent="0.2">
      <c r="A1" s="73"/>
      <c r="B1" s="73"/>
      <c r="C1" s="73"/>
      <c r="D1" s="73"/>
      <c r="E1" s="74"/>
      <c r="F1" s="218" t="s">
        <v>397</v>
      </c>
      <c r="G1" s="218"/>
      <c r="H1" s="218"/>
    </row>
    <row r="2" spans="1:9" ht="46.5" customHeight="1" x14ac:dyDescent="0.25">
      <c r="A2" s="219" t="s">
        <v>398</v>
      </c>
      <c r="B2" s="219"/>
      <c r="C2" s="219"/>
      <c r="D2" s="219"/>
      <c r="E2" s="219"/>
      <c r="F2" s="219"/>
      <c r="G2" s="219"/>
      <c r="H2" s="219"/>
      <c r="I2" s="75"/>
    </row>
    <row r="3" spans="1:9" s="77" customFormat="1" ht="29.25" customHeight="1" x14ac:dyDescent="0.2">
      <c r="A3" s="220" t="s">
        <v>386</v>
      </c>
      <c r="B3" s="229" t="s">
        <v>387</v>
      </c>
      <c r="C3" s="223" t="s">
        <v>391</v>
      </c>
      <c r="D3" s="224"/>
      <c r="E3" s="225" t="s">
        <v>388</v>
      </c>
      <c r="F3" s="226"/>
      <c r="G3" s="227" t="s">
        <v>389</v>
      </c>
      <c r="H3" s="228"/>
      <c r="I3" s="76"/>
    </row>
    <row r="4" spans="1:9" s="77" customFormat="1" ht="12" x14ac:dyDescent="0.2">
      <c r="A4" s="221"/>
      <c r="B4" s="230"/>
      <c r="C4" s="78" t="s">
        <v>275</v>
      </c>
      <c r="D4" s="79" t="s">
        <v>277</v>
      </c>
      <c r="E4" s="78" t="s">
        <v>275</v>
      </c>
      <c r="F4" s="79" t="s">
        <v>277</v>
      </c>
      <c r="G4" s="78" t="s">
        <v>275</v>
      </c>
      <c r="H4" s="79" t="s">
        <v>277</v>
      </c>
      <c r="I4" s="76"/>
    </row>
    <row r="5" spans="1:9" x14ac:dyDescent="0.2">
      <c r="A5" s="117" t="s">
        <v>370</v>
      </c>
      <c r="B5" s="117" t="s">
        <v>298</v>
      </c>
      <c r="C5" s="118">
        <v>97353762.590000004</v>
      </c>
      <c r="D5" s="141">
        <v>500</v>
      </c>
      <c r="E5" s="118">
        <v>-3894150.5</v>
      </c>
      <c r="F5" s="119">
        <v>0</v>
      </c>
      <c r="G5" s="118">
        <v>93459612.090000004</v>
      </c>
      <c r="H5" s="141">
        <v>500</v>
      </c>
    </row>
    <row r="6" spans="1:9" outlineLevel="1" x14ac:dyDescent="0.2">
      <c r="A6" s="143"/>
      <c r="B6" s="121" t="s">
        <v>371</v>
      </c>
      <c r="C6" s="122">
        <v>97353762.590000004</v>
      </c>
      <c r="D6" s="140">
        <v>500</v>
      </c>
      <c r="E6" s="122">
        <v>-3894150.5</v>
      </c>
      <c r="F6" s="123">
        <v>0</v>
      </c>
      <c r="G6" s="124">
        <v>93459612.090000004</v>
      </c>
      <c r="H6" s="144">
        <v>500</v>
      </c>
    </row>
    <row r="7" spans="1:9" outlineLevel="2" x14ac:dyDescent="0.2">
      <c r="A7" s="129"/>
      <c r="B7" s="121" t="s">
        <v>355</v>
      </c>
      <c r="C7" s="122">
        <v>7983008.7300000004</v>
      </c>
      <c r="D7" s="140">
        <v>41</v>
      </c>
      <c r="E7" s="122">
        <v>-7201018.6299999999</v>
      </c>
      <c r="F7" s="123">
        <v>0</v>
      </c>
      <c r="G7" s="124">
        <v>781990.1</v>
      </c>
      <c r="H7" s="144">
        <v>41</v>
      </c>
    </row>
    <row r="8" spans="1:9" outlineLevel="2" x14ac:dyDescent="0.2">
      <c r="A8" s="129"/>
      <c r="B8" s="121" t="s">
        <v>356</v>
      </c>
      <c r="C8" s="122">
        <v>7983008.7300000004</v>
      </c>
      <c r="D8" s="140">
        <v>41</v>
      </c>
      <c r="E8" s="122">
        <v>300624.36</v>
      </c>
      <c r="F8" s="123">
        <v>0</v>
      </c>
      <c r="G8" s="124">
        <v>8283633.0899999999</v>
      </c>
      <c r="H8" s="144">
        <v>41</v>
      </c>
    </row>
    <row r="9" spans="1:9" outlineLevel="2" x14ac:dyDescent="0.2">
      <c r="A9" s="129"/>
      <c r="B9" s="121" t="s">
        <v>357</v>
      </c>
      <c r="C9" s="122">
        <v>7983008.7300000004</v>
      </c>
      <c r="D9" s="140">
        <v>41</v>
      </c>
      <c r="E9" s="122">
        <v>300624.36</v>
      </c>
      <c r="F9" s="123">
        <v>0</v>
      </c>
      <c r="G9" s="124">
        <v>8283633.0899999999</v>
      </c>
      <c r="H9" s="144">
        <v>41</v>
      </c>
    </row>
    <row r="10" spans="1:9" outlineLevel="2" x14ac:dyDescent="0.2">
      <c r="A10" s="129"/>
      <c r="B10" s="121" t="s">
        <v>358</v>
      </c>
      <c r="C10" s="122">
        <v>7983008.7300000004</v>
      </c>
      <c r="D10" s="140">
        <v>41</v>
      </c>
      <c r="E10" s="122">
        <v>300624.36</v>
      </c>
      <c r="F10" s="123">
        <v>0</v>
      </c>
      <c r="G10" s="124">
        <v>8283633.0899999999</v>
      </c>
      <c r="H10" s="144">
        <v>41</v>
      </c>
    </row>
    <row r="11" spans="1:9" outlineLevel="2" x14ac:dyDescent="0.2">
      <c r="A11" s="129"/>
      <c r="B11" s="121" t="s">
        <v>359</v>
      </c>
      <c r="C11" s="122">
        <v>7983008.7300000004</v>
      </c>
      <c r="D11" s="140">
        <v>41</v>
      </c>
      <c r="E11" s="122">
        <v>300624.36</v>
      </c>
      <c r="F11" s="123">
        <v>0</v>
      </c>
      <c r="G11" s="124">
        <v>8283633.0899999999</v>
      </c>
      <c r="H11" s="144">
        <v>41</v>
      </c>
    </row>
    <row r="12" spans="1:9" outlineLevel="2" x14ac:dyDescent="0.2">
      <c r="A12" s="129"/>
      <c r="B12" s="121" t="s">
        <v>360</v>
      </c>
      <c r="C12" s="122">
        <v>7983008.7300000004</v>
      </c>
      <c r="D12" s="140">
        <v>41</v>
      </c>
      <c r="E12" s="122">
        <v>300624.36</v>
      </c>
      <c r="F12" s="123">
        <v>0</v>
      </c>
      <c r="G12" s="124">
        <v>8283633.0899999999</v>
      </c>
      <c r="H12" s="144">
        <v>41</v>
      </c>
    </row>
    <row r="13" spans="1:9" outlineLevel="2" x14ac:dyDescent="0.2">
      <c r="A13" s="129"/>
      <c r="B13" s="121" t="s">
        <v>361</v>
      </c>
      <c r="C13" s="122">
        <v>7983008.7300000004</v>
      </c>
      <c r="D13" s="140">
        <v>41</v>
      </c>
      <c r="E13" s="122">
        <v>300624.36</v>
      </c>
      <c r="F13" s="123">
        <v>0</v>
      </c>
      <c r="G13" s="124">
        <v>8283633.0899999999</v>
      </c>
      <c r="H13" s="144">
        <v>41</v>
      </c>
    </row>
    <row r="14" spans="1:9" outlineLevel="2" x14ac:dyDescent="0.2">
      <c r="A14" s="129"/>
      <c r="B14" s="121" t="s">
        <v>362</v>
      </c>
      <c r="C14" s="122">
        <v>7983008.7300000004</v>
      </c>
      <c r="D14" s="140">
        <v>41</v>
      </c>
      <c r="E14" s="122">
        <v>300624.36</v>
      </c>
      <c r="F14" s="123">
        <v>0</v>
      </c>
      <c r="G14" s="124">
        <v>8283633.0899999999</v>
      </c>
      <c r="H14" s="144">
        <v>41</v>
      </c>
    </row>
    <row r="15" spans="1:9" outlineLevel="2" x14ac:dyDescent="0.2">
      <c r="A15" s="129"/>
      <c r="B15" s="121" t="s">
        <v>363</v>
      </c>
      <c r="C15" s="122">
        <v>7983008.7300000004</v>
      </c>
      <c r="D15" s="140">
        <v>41</v>
      </c>
      <c r="E15" s="122">
        <v>300624.36</v>
      </c>
      <c r="F15" s="123">
        <v>0</v>
      </c>
      <c r="G15" s="124">
        <v>8283633.0899999999</v>
      </c>
      <c r="H15" s="144">
        <v>41</v>
      </c>
    </row>
    <row r="16" spans="1:9" outlineLevel="2" x14ac:dyDescent="0.2">
      <c r="A16" s="129"/>
      <c r="B16" s="121" t="s">
        <v>364</v>
      </c>
      <c r="C16" s="122">
        <v>7983008.7300000004</v>
      </c>
      <c r="D16" s="140">
        <v>41</v>
      </c>
      <c r="E16" s="122">
        <v>300624.36</v>
      </c>
      <c r="F16" s="123">
        <v>0</v>
      </c>
      <c r="G16" s="124">
        <v>8283633.0899999999</v>
      </c>
      <c r="H16" s="144">
        <v>41</v>
      </c>
    </row>
    <row r="17" spans="1:8" outlineLevel="2" x14ac:dyDescent="0.2">
      <c r="A17" s="129"/>
      <c r="B17" s="121" t="s">
        <v>365</v>
      </c>
      <c r="C17" s="122">
        <v>7983008.7300000004</v>
      </c>
      <c r="D17" s="140">
        <v>41</v>
      </c>
      <c r="E17" s="122">
        <v>300624.36</v>
      </c>
      <c r="F17" s="123">
        <v>0</v>
      </c>
      <c r="G17" s="124">
        <v>8283633.0899999999</v>
      </c>
      <c r="H17" s="144">
        <v>41</v>
      </c>
    </row>
    <row r="18" spans="1:8" outlineLevel="2" x14ac:dyDescent="0.2">
      <c r="A18" s="129"/>
      <c r="B18" s="121" t="s">
        <v>366</v>
      </c>
      <c r="C18" s="122">
        <v>9540666.5600000005</v>
      </c>
      <c r="D18" s="140">
        <v>49</v>
      </c>
      <c r="E18" s="122">
        <v>300624.53000000003</v>
      </c>
      <c r="F18" s="123">
        <v>0</v>
      </c>
      <c r="G18" s="124">
        <v>9841291.0899999999</v>
      </c>
      <c r="H18" s="144">
        <v>49</v>
      </c>
    </row>
    <row r="19" spans="1:8" x14ac:dyDescent="0.2">
      <c r="A19" s="117" t="s">
        <v>369</v>
      </c>
      <c r="B19" s="117" t="s">
        <v>324</v>
      </c>
      <c r="C19" s="118">
        <v>136295267.62</v>
      </c>
      <c r="D19" s="141">
        <v>700</v>
      </c>
      <c r="E19" s="118">
        <v>-5451810.7000000002</v>
      </c>
      <c r="F19" s="119">
        <v>0</v>
      </c>
      <c r="G19" s="118">
        <v>130843456.92</v>
      </c>
      <c r="H19" s="141">
        <v>700</v>
      </c>
    </row>
    <row r="20" spans="1:8" outlineLevel="1" x14ac:dyDescent="0.2">
      <c r="A20" s="143"/>
      <c r="B20" s="121" t="s">
        <v>371</v>
      </c>
      <c r="C20" s="122">
        <v>136295267.62</v>
      </c>
      <c r="D20" s="140">
        <v>700</v>
      </c>
      <c r="E20" s="122">
        <v>-5451810.7000000002</v>
      </c>
      <c r="F20" s="123">
        <v>0</v>
      </c>
      <c r="G20" s="124">
        <v>130843456.92</v>
      </c>
      <c r="H20" s="144">
        <v>700</v>
      </c>
    </row>
    <row r="21" spans="1:8" outlineLevel="2" x14ac:dyDescent="0.2">
      <c r="A21" s="129"/>
      <c r="B21" s="121" t="s">
        <v>355</v>
      </c>
      <c r="C21" s="122">
        <v>11293036.74</v>
      </c>
      <c r="D21" s="140">
        <v>58</v>
      </c>
      <c r="E21" s="122">
        <v>0</v>
      </c>
      <c r="F21" s="123">
        <v>0</v>
      </c>
      <c r="G21" s="124">
        <v>11293036.74</v>
      </c>
      <c r="H21" s="144">
        <v>58</v>
      </c>
    </row>
    <row r="22" spans="1:8" outlineLevel="2" x14ac:dyDescent="0.2">
      <c r="A22" s="129"/>
      <c r="B22" s="121" t="s">
        <v>356</v>
      </c>
      <c r="C22" s="122">
        <v>11293036.74</v>
      </c>
      <c r="D22" s="140">
        <v>58</v>
      </c>
      <c r="E22" s="122">
        <v>-495619.16</v>
      </c>
      <c r="F22" s="123">
        <v>0</v>
      </c>
      <c r="G22" s="124">
        <v>10797417.58</v>
      </c>
      <c r="H22" s="144">
        <v>58</v>
      </c>
    </row>
    <row r="23" spans="1:8" outlineLevel="2" x14ac:dyDescent="0.2">
      <c r="A23" s="129"/>
      <c r="B23" s="121" t="s">
        <v>357</v>
      </c>
      <c r="C23" s="122">
        <v>11293036.74</v>
      </c>
      <c r="D23" s="140">
        <v>58</v>
      </c>
      <c r="E23" s="122">
        <v>-495619.16</v>
      </c>
      <c r="F23" s="123">
        <v>0</v>
      </c>
      <c r="G23" s="124">
        <v>10797417.58</v>
      </c>
      <c r="H23" s="144">
        <v>58</v>
      </c>
    </row>
    <row r="24" spans="1:8" outlineLevel="2" x14ac:dyDescent="0.2">
      <c r="A24" s="129"/>
      <c r="B24" s="121" t="s">
        <v>358</v>
      </c>
      <c r="C24" s="122">
        <v>11293036.74</v>
      </c>
      <c r="D24" s="140">
        <v>58</v>
      </c>
      <c r="E24" s="122">
        <v>-495619.16</v>
      </c>
      <c r="F24" s="123">
        <v>0</v>
      </c>
      <c r="G24" s="124">
        <v>10797417.58</v>
      </c>
      <c r="H24" s="144">
        <v>58</v>
      </c>
    </row>
    <row r="25" spans="1:8" outlineLevel="2" x14ac:dyDescent="0.2">
      <c r="A25" s="129"/>
      <c r="B25" s="121" t="s">
        <v>359</v>
      </c>
      <c r="C25" s="122">
        <v>11293036.74</v>
      </c>
      <c r="D25" s="140">
        <v>58</v>
      </c>
      <c r="E25" s="122">
        <v>-495619.16</v>
      </c>
      <c r="F25" s="123">
        <v>0</v>
      </c>
      <c r="G25" s="124">
        <v>10797417.58</v>
      </c>
      <c r="H25" s="144">
        <v>58</v>
      </c>
    </row>
    <row r="26" spans="1:8" outlineLevel="2" x14ac:dyDescent="0.2">
      <c r="A26" s="129"/>
      <c r="B26" s="121" t="s">
        <v>360</v>
      </c>
      <c r="C26" s="122">
        <v>11293036.74</v>
      </c>
      <c r="D26" s="140">
        <v>58</v>
      </c>
      <c r="E26" s="122">
        <v>-495619.16</v>
      </c>
      <c r="F26" s="123">
        <v>0</v>
      </c>
      <c r="G26" s="124">
        <v>10797417.58</v>
      </c>
      <c r="H26" s="144">
        <v>58</v>
      </c>
    </row>
    <row r="27" spans="1:8" outlineLevel="2" x14ac:dyDescent="0.2">
      <c r="A27" s="129"/>
      <c r="B27" s="121" t="s">
        <v>361</v>
      </c>
      <c r="C27" s="122">
        <v>11293036.74</v>
      </c>
      <c r="D27" s="140">
        <v>58</v>
      </c>
      <c r="E27" s="122">
        <v>-495619.16</v>
      </c>
      <c r="F27" s="123">
        <v>0</v>
      </c>
      <c r="G27" s="124">
        <v>10797417.58</v>
      </c>
      <c r="H27" s="144">
        <v>58</v>
      </c>
    </row>
    <row r="28" spans="1:8" outlineLevel="2" x14ac:dyDescent="0.2">
      <c r="A28" s="129"/>
      <c r="B28" s="121" t="s">
        <v>362</v>
      </c>
      <c r="C28" s="122">
        <v>11293036.74</v>
      </c>
      <c r="D28" s="140">
        <v>58</v>
      </c>
      <c r="E28" s="122">
        <v>-495619.16</v>
      </c>
      <c r="F28" s="123">
        <v>0</v>
      </c>
      <c r="G28" s="124">
        <v>10797417.58</v>
      </c>
      <c r="H28" s="144">
        <v>58</v>
      </c>
    </row>
    <row r="29" spans="1:8" outlineLevel="2" x14ac:dyDescent="0.2">
      <c r="A29" s="129"/>
      <c r="B29" s="121" t="s">
        <v>363</v>
      </c>
      <c r="C29" s="122">
        <v>11293036.74</v>
      </c>
      <c r="D29" s="140">
        <v>58</v>
      </c>
      <c r="E29" s="122">
        <v>-495619.16</v>
      </c>
      <c r="F29" s="123">
        <v>0</v>
      </c>
      <c r="G29" s="124">
        <v>10797417.58</v>
      </c>
      <c r="H29" s="144">
        <v>58</v>
      </c>
    </row>
    <row r="30" spans="1:8" outlineLevel="2" x14ac:dyDescent="0.2">
      <c r="A30" s="129"/>
      <c r="B30" s="121" t="s">
        <v>364</v>
      </c>
      <c r="C30" s="122">
        <v>11293036.74</v>
      </c>
      <c r="D30" s="140">
        <v>58</v>
      </c>
      <c r="E30" s="122">
        <v>-495619.16</v>
      </c>
      <c r="F30" s="123">
        <v>0</v>
      </c>
      <c r="G30" s="124">
        <v>10797417.58</v>
      </c>
      <c r="H30" s="144">
        <v>58</v>
      </c>
    </row>
    <row r="31" spans="1:8" outlineLevel="2" x14ac:dyDescent="0.2">
      <c r="A31" s="129"/>
      <c r="B31" s="121" t="s">
        <v>365</v>
      </c>
      <c r="C31" s="122">
        <v>11293036.74</v>
      </c>
      <c r="D31" s="140">
        <v>58</v>
      </c>
      <c r="E31" s="122">
        <v>-495619.16</v>
      </c>
      <c r="F31" s="123">
        <v>0</v>
      </c>
      <c r="G31" s="124">
        <v>10797417.58</v>
      </c>
      <c r="H31" s="144">
        <v>58</v>
      </c>
    </row>
    <row r="32" spans="1:8" outlineLevel="2" x14ac:dyDescent="0.2">
      <c r="A32" s="129"/>
      <c r="B32" s="121" t="s">
        <v>366</v>
      </c>
      <c r="C32" s="122">
        <v>12071863.48</v>
      </c>
      <c r="D32" s="140">
        <v>62</v>
      </c>
      <c r="E32" s="122">
        <v>-495619.1</v>
      </c>
      <c r="F32" s="123">
        <v>0</v>
      </c>
      <c r="G32" s="124">
        <v>11576244.380000001</v>
      </c>
      <c r="H32" s="144">
        <v>62</v>
      </c>
    </row>
    <row r="33" spans="1:8" ht="21" x14ac:dyDescent="0.2">
      <c r="A33" s="117" t="s">
        <v>372</v>
      </c>
      <c r="B33" s="117" t="s">
        <v>14</v>
      </c>
      <c r="C33" s="118">
        <v>5841225.7599999998</v>
      </c>
      <c r="D33" s="141">
        <v>30</v>
      </c>
      <c r="E33" s="118">
        <v>-233649.03</v>
      </c>
      <c r="F33" s="141"/>
      <c r="G33" s="118">
        <v>5607576.7300000004</v>
      </c>
      <c r="H33" s="141">
        <v>30</v>
      </c>
    </row>
    <row r="34" spans="1:8" outlineLevel="1" x14ac:dyDescent="0.2">
      <c r="A34" s="143"/>
      <c r="B34" s="121" t="s">
        <v>371</v>
      </c>
      <c r="C34" s="122">
        <v>5841225.7599999998</v>
      </c>
      <c r="D34" s="140">
        <v>30</v>
      </c>
      <c r="E34" s="122">
        <v>-233649.03</v>
      </c>
      <c r="F34" s="140"/>
      <c r="G34" s="124">
        <v>5607576.7300000004</v>
      </c>
      <c r="H34" s="144">
        <v>30</v>
      </c>
    </row>
    <row r="35" spans="1:8" outlineLevel="2" x14ac:dyDescent="0.2">
      <c r="A35" s="129"/>
      <c r="B35" s="121" t="s">
        <v>355</v>
      </c>
      <c r="C35" s="122">
        <v>389415.06</v>
      </c>
      <c r="D35" s="140">
        <v>2</v>
      </c>
      <c r="E35" s="122">
        <v>-233649.03</v>
      </c>
      <c r="F35" s="140"/>
      <c r="G35" s="124">
        <v>155766.03</v>
      </c>
      <c r="H35" s="144">
        <v>2</v>
      </c>
    </row>
    <row r="36" spans="1:8" outlineLevel="2" x14ac:dyDescent="0.2">
      <c r="A36" s="129"/>
      <c r="B36" s="121" t="s">
        <v>356</v>
      </c>
      <c r="C36" s="122">
        <v>389415.06</v>
      </c>
      <c r="D36" s="140">
        <v>2</v>
      </c>
      <c r="E36" s="122">
        <v>0</v>
      </c>
      <c r="F36" s="140"/>
      <c r="G36" s="124">
        <v>389415.06</v>
      </c>
      <c r="H36" s="144">
        <v>2</v>
      </c>
    </row>
    <row r="37" spans="1:8" outlineLevel="2" x14ac:dyDescent="0.2">
      <c r="A37" s="129"/>
      <c r="B37" s="121" t="s">
        <v>357</v>
      </c>
      <c r="C37" s="122">
        <v>389415.06</v>
      </c>
      <c r="D37" s="140">
        <v>2</v>
      </c>
      <c r="E37" s="122">
        <v>0</v>
      </c>
      <c r="F37" s="140"/>
      <c r="G37" s="124">
        <v>389415.06</v>
      </c>
      <c r="H37" s="144">
        <v>2</v>
      </c>
    </row>
    <row r="38" spans="1:8" outlineLevel="2" x14ac:dyDescent="0.2">
      <c r="A38" s="129"/>
      <c r="B38" s="121" t="s">
        <v>358</v>
      </c>
      <c r="C38" s="122">
        <v>389415.06</v>
      </c>
      <c r="D38" s="140">
        <v>2</v>
      </c>
      <c r="E38" s="122">
        <v>0</v>
      </c>
      <c r="F38" s="140"/>
      <c r="G38" s="124">
        <v>389415.06</v>
      </c>
      <c r="H38" s="144">
        <v>2</v>
      </c>
    </row>
    <row r="39" spans="1:8" outlineLevel="2" x14ac:dyDescent="0.2">
      <c r="A39" s="129"/>
      <c r="B39" s="121" t="s">
        <v>359</v>
      </c>
      <c r="C39" s="122">
        <v>389415.06</v>
      </c>
      <c r="D39" s="140">
        <v>2</v>
      </c>
      <c r="E39" s="122">
        <v>0</v>
      </c>
      <c r="F39" s="140"/>
      <c r="G39" s="124">
        <v>389415.06</v>
      </c>
      <c r="H39" s="144">
        <v>2</v>
      </c>
    </row>
    <row r="40" spans="1:8" outlineLevel="2" x14ac:dyDescent="0.2">
      <c r="A40" s="129"/>
      <c r="B40" s="121" t="s">
        <v>360</v>
      </c>
      <c r="C40" s="122">
        <v>389415.06</v>
      </c>
      <c r="D40" s="140">
        <v>2</v>
      </c>
      <c r="E40" s="122">
        <v>0</v>
      </c>
      <c r="F40" s="140"/>
      <c r="G40" s="124">
        <v>389415.06</v>
      </c>
      <c r="H40" s="144">
        <v>2</v>
      </c>
    </row>
    <row r="41" spans="1:8" outlineLevel="2" x14ac:dyDescent="0.2">
      <c r="A41" s="129"/>
      <c r="B41" s="121" t="s">
        <v>361</v>
      </c>
      <c r="C41" s="122">
        <v>389415.06</v>
      </c>
      <c r="D41" s="140">
        <v>2</v>
      </c>
      <c r="E41" s="122">
        <v>0</v>
      </c>
      <c r="F41" s="140"/>
      <c r="G41" s="124">
        <v>389415.06</v>
      </c>
      <c r="H41" s="144">
        <v>2</v>
      </c>
    </row>
    <row r="42" spans="1:8" outlineLevel="2" x14ac:dyDescent="0.2">
      <c r="A42" s="129"/>
      <c r="B42" s="121" t="s">
        <v>362</v>
      </c>
      <c r="C42" s="122">
        <v>389415.06</v>
      </c>
      <c r="D42" s="140">
        <v>2</v>
      </c>
      <c r="E42" s="122">
        <v>0</v>
      </c>
      <c r="F42" s="140"/>
      <c r="G42" s="124">
        <v>389415.06</v>
      </c>
      <c r="H42" s="144">
        <v>2</v>
      </c>
    </row>
    <row r="43" spans="1:8" outlineLevel="2" x14ac:dyDescent="0.2">
      <c r="A43" s="129"/>
      <c r="B43" s="121" t="s">
        <v>363</v>
      </c>
      <c r="C43" s="122">
        <v>389415.06</v>
      </c>
      <c r="D43" s="140">
        <v>2</v>
      </c>
      <c r="E43" s="122">
        <v>0</v>
      </c>
      <c r="F43" s="140"/>
      <c r="G43" s="124">
        <v>389415.06</v>
      </c>
      <c r="H43" s="144">
        <v>2</v>
      </c>
    </row>
    <row r="44" spans="1:8" outlineLevel="2" x14ac:dyDescent="0.2">
      <c r="A44" s="129"/>
      <c r="B44" s="121" t="s">
        <v>364</v>
      </c>
      <c r="C44" s="122">
        <v>389415.06</v>
      </c>
      <c r="D44" s="140">
        <v>2</v>
      </c>
      <c r="E44" s="122">
        <v>0</v>
      </c>
      <c r="F44" s="140"/>
      <c r="G44" s="124">
        <v>389415.06</v>
      </c>
      <c r="H44" s="144">
        <v>2</v>
      </c>
    </row>
    <row r="45" spans="1:8" outlineLevel="2" x14ac:dyDescent="0.2">
      <c r="A45" s="129"/>
      <c r="B45" s="121" t="s">
        <v>365</v>
      </c>
      <c r="C45" s="122">
        <v>389415.06</v>
      </c>
      <c r="D45" s="140">
        <v>2</v>
      </c>
      <c r="E45" s="122">
        <v>0</v>
      </c>
      <c r="F45" s="140"/>
      <c r="G45" s="124">
        <v>389415.06</v>
      </c>
      <c r="H45" s="144">
        <v>2</v>
      </c>
    </row>
    <row r="46" spans="1:8" outlineLevel="2" x14ac:dyDescent="0.2">
      <c r="A46" s="129"/>
      <c r="B46" s="121" t="s">
        <v>366</v>
      </c>
      <c r="C46" s="122">
        <v>1557660.1</v>
      </c>
      <c r="D46" s="140">
        <v>8</v>
      </c>
      <c r="E46" s="122">
        <v>0</v>
      </c>
      <c r="F46" s="140"/>
      <c r="G46" s="124">
        <v>1557660.1</v>
      </c>
      <c r="H46" s="144">
        <v>8</v>
      </c>
    </row>
    <row r="47" spans="1:8" x14ac:dyDescent="0.2">
      <c r="A47" s="217" t="s">
        <v>351</v>
      </c>
      <c r="B47" s="217"/>
      <c r="C47" s="118">
        <v>239490255.97</v>
      </c>
      <c r="D47" s="119">
        <v>1230</v>
      </c>
      <c r="E47" s="118">
        <v>-9579610.2300000004</v>
      </c>
      <c r="F47" s="119">
        <v>0</v>
      </c>
      <c r="G47" s="118">
        <v>229910645.74000001</v>
      </c>
      <c r="H47" s="119">
        <v>1230</v>
      </c>
    </row>
  </sheetData>
  <mergeCells count="8">
    <mergeCell ref="A47:B4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7" orientation="portrait" r:id="rId1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view="pageBreakPreview" topLeftCell="A94" zoomScale="150" zoomScaleNormal="100" zoomScaleSheetLayoutView="150" workbookViewId="0">
      <selection activeCell="B17" sqref="B17"/>
    </sheetView>
  </sheetViews>
  <sheetFormatPr defaultColWidth="10.5" defaultRowHeight="11.25" outlineLevelRow="2" x14ac:dyDescent="0.2"/>
  <cols>
    <col min="1" max="1" width="11.83203125" style="65" customWidth="1"/>
    <col min="2" max="2" width="33.83203125" style="65" customWidth="1"/>
    <col min="3" max="3" width="15.1640625" style="65" customWidth="1"/>
    <col min="4" max="4" width="7" style="65" customWidth="1"/>
    <col min="5" max="5" width="17.5" style="126" customWidth="1"/>
    <col min="6" max="6" width="8" style="65" customWidth="1"/>
    <col min="7" max="7" width="17.5" style="126" customWidth="1"/>
    <col min="8" max="8" width="8" style="65" customWidth="1"/>
    <col min="9" max="16384" width="10.5" style="66"/>
  </cols>
  <sheetData>
    <row r="1" spans="1:9" ht="45" customHeight="1" x14ac:dyDescent="0.2">
      <c r="A1" s="73"/>
      <c r="B1" s="73"/>
      <c r="C1" s="73"/>
      <c r="D1" s="73"/>
      <c r="E1" s="74"/>
      <c r="F1" s="218" t="s">
        <v>399</v>
      </c>
      <c r="G1" s="218"/>
      <c r="H1" s="218"/>
    </row>
    <row r="2" spans="1:9" ht="46.5" customHeight="1" x14ac:dyDescent="0.25">
      <c r="A2" s="219" t="s">
        <v>400</v>
      </c>
      <c r="B2" s="219"/>
      <c r="C2" s="219"/>
      <c r="D2" s="219"/>
      <c r="E2" s="219"/>
      <c r="F2" s="219"/>
      <c r="G2" s="219"/>
      <c r="H2" s="219"/>
      <c r="I2" s="75"/>
    </row>
    <row r="3" spans="1:9" s="77" customFormat="1" ht="29.25" customHeight="1" x14ac:dyDescent="0.2">
      <c r="A3" s="220" t="s">
        <v>386</v>
      </c>
      <c r="B3" s="229" t="s">
        <v>387</v>
      </c>
      <c r="C3" s="223" t="s">
        <v>391</v>
      </c>
      <c r="D3" s="224"/>
      <c r="E3" s="225" t="s">
        <v>388</v>
      </c>
      <c r="F3" s="226"/>
      <c r="G3" s="227" t="s">
        <v>389</v>
      </c>
      <c r="H3" s="228"/>
      <c r="I3" s="76"/>
    </row>
    <row r="4" spans="1:9" s="77" customFormat="1" ht="12" x14ac:dyDescent="0.2">
      <c r="A4" s="221"/>
      <c r="B4" s="230"/>
      <c r="C4" s="78" t="s">
        <v>275</v>
      </c>
      <c r="D4" s="79" t="s">
        <v>277</v>
      </c>
      <c r="E4" s="78" t="s">
        <v>275</v>
      </c>
      <c r="F4" s="79" t="s">
        <v>277</v>
      </c>
      <c r="G4" s="78" t="s">
        <v>275</v>
      </c>
      <c r="H4" s="79" t="s">
        <v>277</v>
      </c>
      <c r="I4" s="76"/>
    </row>
    <row r="5" spans="1:9" x14ac:dyDescent="0.2">
      <c r="A5" s="117" t="s">
        <v>370</v>
      </c>
      <c r="B5" s="117" t="s">
        <v>298</v>
      </c>
      <c r="C5" s="118">
        <v>389185228.31999999</v>
      </c>
      <c r="D5" s="119">
        <v>6181</v>
      </c>
      <c r="E5" s="118">
        <v>-15567409.130000001</v>
      </c>
      <c r="F5" s="119">
        <v>0</v>
      </c>
      <c r="G5" s="118">
        <v>373617819.19</v>
      </c>
      <c r="H5" s="119">
        <v>6181</v>
      </c>
    </row>
    <row r="6" spans="1:9" outlineLevel="1" x14ac:dyDescent="0.2">
      <c r="A6" s="134"/>
      <c r="B6" s="135" t="s">
        <v>373</v>
      </c>
      <c r="C6" s="136">
        <v>389185228.31999999</v>
      </c>
      <c r="D6" s="137">
        <v>6181</v>
      </c>
      <c r="E6" s="136">
        <v>-15567409.130000001</v>
      </c>
      <c r="F6" s="137">
        <v>0</v>
      </c>
      <c r="G6" s="138">
        <v>373617819.19</v>
      </c>
      <c r="H6" s="139">
        <v>6181</v>
      </c>
    </row>
    <row r="7" spans="1:9" outlineLevel="2" x14ac:dyDescent="0.2">
      <c r="A7" s="120"/>
      <c r="B7" s="121" t="s">
        <v>355</v>
      </c>
      <c r="C7" s="122">
        <v>32426856.550000001</v>
      </c>
      <c r="D7" s="140">
        <v>515</v>
      </c>
      <c r="E7" s="122">
        <v>-23451323.289999999</v>
      </c>
      <c r="F7" s="123">
        <v>0</v>
      </c>
      <c r="G7" s="124">
        <v>8975533.2599999998</v>
      </c>
      <c r="H7" s="125">
        <v>515</v>
      </c>
    </row>
    <row r="8" spans="1:9" outlineLevel="2" x14ac:dyDescent="0.2">
      <c r="A8" s="120"/>
      <c r="B8" s="121" t="s">
        <v>356</v>
      </c>
      <c r="C8" s="122">
        <v>32426856.550000001</v>
      </c>
      <c r="D8" s="140">
        <v>515</v>
      </c>
      <c r="E8" s="122">
        <v>716719.48</v>
      </c>
      <c r="F8" s="123">
        <v>0</v>
      </c>
      <c r="G8" s="124">
        <v>33143576.030000001</v>
      </c>
      <c r="H8" s="125">
        <v>515</v>
      </c>
    </row>
    <row r="9" spans="1:9" outlineLevel="2" x14ac:dyDescent="0.2">
      <c r="A9" s="120"/>
      <c r="B9" s="121" t="s">
        <v>357</v>
      </c>
      <c r="C9" s="122">
        <v>32426856.550000001</v>
      </c>
      <c r="D9" s="140">
        <v>515</v>
      </c>
      <c r="E9" s="122">
        <v>716719.48</v>
      </c>
      <c r="F9" s="123">
        <v>0</v>
      </c>
      <c r="G9" s="124">
        <v>33143576.030000001</v>
      </c>
      <c r="H9" s="125">
        <v>515</v>
      </c>
    </row>
    <row r="10" spans="1:9" outlineLevel="2" x14ac:dyDescent="0.2">
      <c r="A10" s="120"/>
      <c r="B10" s="121" t="s">
        <v>358</v>
      </c>
      <c r="C10" s="122">
        <v>32426856.550000001</v>
      </c>
      <c r="D10" s="140">
        <v>515</v>
      </c>
      <c r="E10" s="122">
        <v>716719.48</v>
      </c>
      <c r="F10" s="123">
        <v>0</v>
      </c>
      <c r="G10" s="124">
        <v>33143576.030000001</v>
      </c>
      <c r="H10" s="125">
        <v>515</v>
      </c>
    </row>
    <row r="11" spans="1:9" outlineLevel="2" x14ac:dyDescent="0.2">
      <c r="A11" s="120"/>
      <c r="B11" s="121" t="s">
        <v>359</v>
      </c>
      <c r="C11" s="122">
        <v>32426856.550000001</v>
      </c>
      <c r="D11" s="140">
        <v>515</v>
      </c>
      <c r="E11" s="122">
        <v>716719.48</v>
      </c>
      <c r="F11" s="123">
        <v>0</v>
      </c>
      <c r="G11" s="124">
        <v>33143576.030000001</v>
      </c>
      <c r="H11" s="125">
        <v>515</v>
      </c>
    </row>
    <row r="12" spans="1:9" outlineLevel="2" x14ac:dyDescent="0.2">
      <c r="A12" s="120"/>
      <c r="B12" s="121" t="s">
        <v>360</v>
      </c>
      <c r="C12" s="122">
        <v>32426856.550000001</v>
      </c>
      <c r="D12" s="140">
        <v>515</v>
      </c>
      <c r="E12" s="122">
        <v>716719.48</v>
      </c>
      <c r="F12" s="123">
        <v>0</v>
      </c>
      <c r="G12" s="124">
        <v>33143576.030000001</v>
      </c>
      <c r="H12" s="125">
        <v>515</v>
      </c>
    </row>
    <row r="13" spans="1:9" outlineLevel="2" x14ac:dyDescent="0.2">
      <c r="A13" s="120"/>
      <c r="B13" s="121" t="s">
        <v>361</v>
      </c>
      <c r="C13" s="122">
        <v>32426856.550000001</v>
      </c>
      <c r="D13" s="140">
        <v>515</v>
      </c>
      <c r="E13" s="122">
        <v>716719.48</v>
      </c>
      <c r="F13" s="123">
        <v>0</v>
      </c>
      <c r="G13" s="124">
        <v>33143576.030000001</v>
      </c>
      <c r="H13" s="125">
        <v>515</v>
      </c>
    </row>
    <row r="14" spans="1:9" outlineLevel="2" x14ac:dyDescent="0.2">
      <c r="A14" s="120"/>
      <c r="B14" s="121" t="s">
        <v>362</v>
      </c>
      <c r="C14" s="122">
        <v>32426856.550000001</v>
      </c>
      <c r="D14" s="140">
        <v>515</v>
      </c>
      <c r="E14" s="122">
        <v>716719.48</v>
      </c>
      <c r="F14" s="123">
        <v>0</v>
      </c>
      <c r="G14" s="124">
        <v>33143576.030000001</v>
      </c>
      <c r="H14" s="125">
        <v>515</v>
      </c>
    </row>
    <row r="15" spans="1:9" outlineLevel="2" x14ac:dyDescent="0.2">
      <c r="A15" s="120"/>
      <c r="B15" s="121" t="s">
        <v>363</v>
      </c>
      <c r="C15" s="122">
        <v>32426856.550000001</v>
      </c>
      <c r="D15" s="140">
        <v>515</v>
      </c>
      <c r="E15" s="122">
        <v>716719.48</v>
      </c>
      <c r="F15" s="123">
        <v>0</v>
      </c>
      <c r="G15" s="124">
        <v>33143576.030000001</v>
      </c>
      <c r="H15" s="125">
        <v>515</v>
      </c>
    </row>
    <row r="16" spans="1:9" outlineLevel="2" x14ac:dyDescent="0.2">
      <c r="A16" s="120"/>
      <c r="B16" s="121" t="s">
        <v>364</v>
      </c>
      <c r="C16" s="122">
        <v>32426856.550000001</v>
      </c>
      <c r="D16" s="140">
        <v>515</v>
      </c>
      <c r="E16" s="122">
        <v>716719.48</v>
      </c>
      <c r="F16" s="123">
        <v>0</v>
      </c>
      <c r="G16" s="124">
        <v>33143576.030000001</v>
      </c>
      <c r="H16" s="125">
        <v>515</v>
      </c>
    </row>
    <row r="17" spans="1:8" outlineLevel="2" x14ac:dyDescent="0.2">
      <c r="A17" s="120"/>
      <c r="B17" s="121" t="s">
        <v>365</v>
      </c>
      <c r="C17" s="122">
        <v>32426856.550000001</v>
      </c>
      <c r="D17" s="140">
        <v>515</v>
      </c>
      <c r="E17" s="122">
        <v>716719.48</v>
      </c>
      <c r="F17" s="123">
        <v>0</v>
      </c>
      <c r="G17" s="124">
        <v>33143576.030000001</v>
      </c>
      <c r="H17" s="125">
        <v>515</v>
      </c>
    </row>
    <row r="18" spans="1:8" outlineLevel="2" x14ac:dyDescent="0.2">
      <c r="A18" s="120"/>
      <c r="B18" s="121" t="s">
        <v>366</v>
      </c>
      <c r="C18" s="122">
        <v>32489806.27</v>
      </c>
      <c r="D18" s="140">
        <v>516</v>
      </c>
      <c r="E18" s="122">
        <v>716719.36</v>
      </c>
      <c r="F18" s="123">
        <v>0</v>
      </c>
      <c r="G18" s="124">
        <v>33206525.629999999</v>
      </c>
      <c r="H18" s="125">
        <v>516</v>
      </c>
    </row>
    <row r="19" spans="1:8" x14ac:dyDescent="0.2">
      <c r="A19" s="117" t="s">
        <v>369</v>
      </c>
      <c r="B19" s="117" t="s">
        <v>324</v>
      </c>
      <c r="C19" s="118">
        <v>26272911.699999999</v>
      </c>
      <c r="D19" s="141">
        <v>530</v>
      </c>
      <c r="E19" s="118">
        <v>-1050916.47</v>
      </c>
      <c r="F19" s="119">
        <v>0</v>
      </c>
      <c r="G19" s="118">
        <v>25221995.23</v>
      </c>
      <c r="H19" s="119">
        <v>530</v>
      </c>
    </row>
    <row r="20" spans="1:8" outlineLevel="1" x14ac:dyDescent="0.2">
      <c r="A20" s="134"/>
      <c r="B20" s="135" t="s">
        <v>373</v>
      </c>
      <c r="C20" s="136">
        <v>26272911.699999999</v>
      </c>
      <c r="D20" s="142">
        <v>530</v>
      </c>
      <c r="E20" s="136">
        <v>-1050916.47</v>
      </c>
      <c r="F20" s="137">
        <v>0</v>
      </c>
      <c r="G20" s="138">
        <v>25221995.23</v>
      </c>
      <c r="H20" s="139">
        <v>530</v>
      </c>
    </row>
    <row r="21" spans="1:8" outlineLevel="2" x14ac:dyDescent="0.2">
      <c r="A21" s="120"/>
      <c r="B21" s="121" t="s">
        <v>355</v>
      </c>
      <c r="C21" s="122">
        <v>2181147.3199999998</v>
      </c>
      <c r="D21" s="140">
        <v>44</v>
      </c>
      <c r="E21" s="122">
        <v>-1050916.47</v>
      </c>
      <c r="F21" s="123">
        <v>0</v>
      </c>
      <c r="G21" s="124">
        <v>1130230.8500000001</v>
      </c>
      <c r="H21" s="125">
        <v>44</v>
      </c>
    </row>
    <row r="22" spans="1:8" outlineLevel="2" x14ac:dyDescent="0.2">
      <c r="A22" s="120"/>
      <c r="B22" s="121" t="s">
        <v>356</v>
      </c>
      <c r="C22" s="122">
        <v>2181147.3199999998</v>
      </c>
      <c r="D22" s="140">
        <v>44</v>
      </c>
      <c r="E22" s="122">
        <v>0</v>
      </c>
      <c r="F22" s="123">
        <v>0</v>
      </c>
      <c r="G22" s="124">
        <v>2181147.3199999998</v>
      </c>
      <c r="H22" s="125">
        <v>44</v>
      </c>
    </row>
    <row r="23" spans="1:8" outlineLevel="2" x14ac:dyDescent="0.2">
      <c r="A23" s="120"/>
      <c r="B23" s="121" t="s">
        <v>357</v>
      </c>
      <c r="C23" s="122">
        <v>2181147.3199999998</v>
      </c>
      <c r="D23" s="140">
        <v>44</v>
      </c>
      <c r="E23" s="122">
        <v>0</v>
      </c>
      <c r="F23" s="123">
        <v>0</v>
      </c>
      <c r="G23" s="124">
        <v>2181147.3199999998</v>
      </c>
      <c r="H23" s="125">
        <v>44</v>
      </c>
    </row>
    <row r="24" spans="1:8" outlineLevel="2" x14ac:dyDescent="0.2">
      <c r="A24" s="120"/>
      <c r="B24" s="121" t="s">
        <v>358</v>
      </c>
      <c r="C24" s="122">
        <v>2181147.3199999998</v>
      </c>
      <c r="D24" s="140">
        <v>44</v>
      </c>
      <c r="E24" s="122">
        <v>0</v>
      </c>
      <c r="F24" s="123">
        <v>0</v>
      </c>
      <c r="G24" s="124">
        <v>2181147.3199999998</v>
      </c>
      <c r="H24" s="125">
        <v>44</v>
      </c>
    </row>
    <row r="25" spans="1:8" outlineLevel="2" x14ac:dyDescent="0.2">
      <c r="A25" s="120"/>
      <c r="B25" s="121" t="s">
        <v>359</v>
      </c>
      <c r="C25" s="122">
        <v>2181147.3199999998</v>
      </c>
      <c r="D25" s="140">
        <v>44</v>
      </c>
      <c r="E25" s="122">
        <v>0</v>
      </c>
      <c r="F25" s="123">
        <v>0</v>
      </c>
      <c r="G25" s="124">
        <v>2181147.3199999998</v>
      </c>
      <c r="H25" s="125">
        <v>44</v>
      </c>
    </row>
    <row r="26" spans="1:8" outlineLevel="2" x14ac:dyDescent="0.2">
      <c r="A26" s="120"/>
      <c r="B26" s="121" t="s">
        <v>360</v>
      </c>
      <c r="C26" s="122">
        <v>2181147.3199999998</v>
      </c>
      <c r="D26" s="140">
        <v>44</v>
      </c>
      <c r="E26" s="122">
        <v>0</v>
      </c>
      <c r="F26" s="123">
        <v>0</v>
      </c>
      <c r="G26" s="124">
        <v>2181147.3199999998</v>
      </c>
      <c r="H26" s="125">
        <v>44</v>
      </c>
    </row>
    <row r="27" spans="1:8" outlineLevel="2" x14ac:dyDescent="0.2">
      <c r="A27" s="120"/>
      <c r="B27" s="121" t="s">
        <v>361</v>
      </c>
      <c r="C27" s="122">
        <v>2181147.3199999998</v>
      </c>
      <c r="D27" s="140">
        <v>44</v>
      </c>
      <c r="E27" s="122">
        <v>0</v>
      </c>
      <c r="F27" s="123">
        <v>0</v>
      </c>
      <c r="G27" s="124">
        <v>2181147.3199999998</v>
      </c>
      <c r="H27" s="125">
        <v>44</v>
      </c>
    </row>
    <row r="28" spans="1:8" outlineLevel="2" x14ac:dyDescent="0.2">
      <c r="A28" s="120"/>
      <c r="B28" s="121" t="s">
        <v>362</v>
      </c>
      <c r="C28" s="122">
        <v>2181147.3199999998</v>
      </c>
      <c r="D28" s="140">
        <v>44</v>
      </c>
      <c r="E28" s="122">
        <v>0</v>
      </c>
      <c r="F28" s="123">
        <v>0</v>
      </c>
      <c r="G28" s="124">
        <v>2181147.3199999998</v>
      </c>
      <c r="H28" s="125">
        <v>44</v>
      </c>
    </row>
    <row r="29" spans="1:8" outlineLevel="2" x14ac:dyDescent="0.2">
      <c r="A29" s="120"/>
      <c r="B29" s="121" t="s">
        <v>363</v>
      </c>
      <c r="C29" s="122">
        <v>2181147.3199999998</v>
      </c>
      <c r="D29" s="140">
        <v>44</v>
      </c>
      <c r="E29" s="122">
        <v>0</v>
      </c>
      <c r="F29" s="123">
        <v>0</v>
      </c>
      <c r="G29" s="124">
        <v>2181147.3199999998</v>
      </c>
      <c r="H29" s="125">
        <v>44</v>
      </c>
    </row>
    <row r="30" spans="1:8" outlineLevel="2" x14ac:dyDescent="0.2">
      <c r="A30" s="120"/>
      <c r="B30" s="121" t="s">
        <v>364</v>
      </c>
      <c r="C30" s="122">
        <v>2181147.3199999998</v>
      </c>
      <c r="D30" s="140">
        <v>44</v>
      </c>
      <c r="E30" s="122">
        <v>0</v>
      </c>
      <c r="F30" s="123">
        <v>0</v>
      </c>
      <c r="G30" s="124">
        <v>2181147.3199999998</v>
      </c>
      <c r="H30" s="125">
        <v>44</v>
      </c>
    </row>
    <row r="31" spans="1:8" outlineLevel="2" x14ac:dyDescent="0.2">
      <c r="A31" s="120"/>
      <c r="B31" s="121" t="s">
        <v>365</v>
      </c>
      <c r="C31" s="122">
        <v>2181147.3199999998</v>
      </c>
      <c r="D31" s="140">
        <v>44</v>
      </c>
      <c r="E31" s="122">
        <v>0</v>
      </c>
      <c r="F31" s="123">
        <v>0</v>
      </c>
      <c r="G31" s="124">
        <v>2181147.3199999998</v>
      </c>
      <c r="H31" s="125">
        <v>44</v>
      </c>
    </row>
    <row r="32" spans="1:8" outlineLevel="2" x14ac:dyDescent="0.2">
      <c r="A32" s="120"/>
      <c r="B32" s="121" t="s">
        <v>366</v>
      </c>
      <c r="C32" s="122">
        <v>2280291.1800000002</v>
      </c>
      <c r="D32" s="140">
        <v>46</v>
      </c>
      <c r="E32" s="122">
        <v>0</v>
      </c>
      <c r="F32" s="123">
        <v>0</v>
      </c>
      <c r="G32" s="124">
        <v>2280291.1800000002</v>
      </c>
      <c r="H32" s="125">
        <v>46</v>
      </c>
    </row>
    <row r="33" spans="1:8" x14ac:dyDescent="0.2">
      <c r="A33" s="117" t="s">
        <v>374</v>
      </c>
      <c r="B33" s="117" t="s">
        <v>9</v>
      </c>
      <c r="C33" s="118">
        <v>19785773.300000001</v>
      </c>
      <c r="D33" s="141">
        <v>470</v>
      </c>
      <c r="E33" s="118">
        <v>-791430.93</v>
      </c>
      <c r="F33" s="119">
        <v>0</v>
      </c>
      <c r="G33" s="118">
        <v>18994342.370000001</v>
      </c>
      <c r="H33" s="119">
        <v>470</v>
      </c>
    </row>
    <row r="34" spans="1:8" outlineLevel="1" x14ac:dyDescent="0.2">
      <c r="A34" s="134"/>
      <c r="B34" s="135" t="s">
        <v>373</v>
      </c>
      <c r="C34" s="136">
        <v>19785773.300000001</v>
      </c>
      <c r="D34" s="142">
        <v>470</v>
      </c>
      <c r="E34" s="136">
        <v>-791430.93</v>
      </c>
      <c r="F34" s="137">
        <v>0</v>
      </c>
      <c r="G34" s="138">
        <v>18994342.370000001</v>
      </c>
      <c r="H34" s="139">
        <v>470</v>
      </c>
    </row>
    <row r="35" spans="1:8" outlineLevel="2" x14ac:dyDescent="0.2">
      <c r="A35" s="120"/>
      <c r="B35" s="121" t="s">
        <v>355</v>
      </c>
      <c r="C35" s="122">
        <v>1641798.21</v>
      </c>
      <c r="D35" s="140">
        <v>39</v>
      </c>
      <c r="E35" s="122">
        <v>-267166.99</v>
      </c>
      <c r="F35" s="123">
        <v>0</v>
      </c>
      <c r="G35" s="124">
        <v>1374631.22</v>
      </c>
      <c r="H35" s="125">
        <v>39</v>
      </c>
    </row>
    <row r="36" spans="1:8" outlineLevel="2" x14ac:dyDescent="0.2">
      <c r="A36" s="120"/>
      <c r="B36" s="121" t="s">
        <v>356</v>
      </c>
      <c r="C36" s="122">
        <v>1641798.21</v>
      </c>
      <c r="D36" s="140">
        <v>39</v>
      </c>
      <c r="E36" s="122">
        <v>-47660.36</v>
      </c>
      <c r="F36" s="123">
        <v>0</v>
      </c>
      <c r="G36" s="124">
        <v>1594137.85</v>
      </c>
      <c r="H36" s="125">
        <v>39</v>
      </c>
    </row>
    <row r="37" spans="1:8" outlineLevel="2" x14ac:dyDescent="0.2">
      <c r="A37" s="120"/>
      <c r="B37" s="121" t="s">
        <v>357</v>
      </c>
      <c r="C37" s="122">
        <v>1641798.21</v>
      </c>
      <c r="D37" s="140">
        <v>39</v>
      </c>
      <c r="E37" s="122">
        <v>-47660.36</v>
      </c>
      <c r="F37" s="123">
        <v>0</v>
      </c>
      <c r="G37" s="124">
        <v>1594137.85</v>
      </c>
      <c r="H37" s="125">
        <v>39</v>
      </c>
    </row>
    <row r="38" spans="1:8" outlineLevel="2" x14ac:dyDescent="0.2">
      <c r="A38" s="120"/>
      <c r="B38" s="121" t="s">
        <v>358</v>
      </c>
      <c r="C38" s="122">
        <v>1641798.21</v>
      </c>
      <c r="D38" s="140">
        <v>39</v>
      </c>
      <c r="E38" s="122">
        <v>-47660.36</v>
      </c>
      <c r="F38" s="123">
        <v>0</v>
      </c>
      <c r="G38" s="124">
        <v>1594137.85</v>
      </c>
      <c r="H38" s="125">
        <v>39</v>
      </c>
    </row>
    <row r="39" spans="1:8" outlineLevel="2" x14ac:dyDescent="0.2">
      <c r="A39" s="120"/>
      <c r="B39" s="121" t="s">
        <v>359</v>
      </c>
      <c r="C39" s="122">
        <v>1641798.21</v>
      </c>
      <c r="D39" s="140">
        <v>39</v>
      </c>
      <c r="E39" s="122">
        <v>-47660.36</v>
      </c>
      <c r="F39" s="123">
        <v>0</v>
      </c>
      <c r="G39" s="124">
        <v>1594137.85</v>
      </c>
      <c r="H39" s="125">
        <v>39</v>
      </c>
    </row>
    <row r="40" spans="1:8" outlineLevel="2" x14ac:dyDescent="0.2">
      <c r="A40" s="120"/>
      <c r="B40" s="121" t="s">
        <v>360</v>
      </c>
      <c r="C40" s="122">
        <v>1641798.21</v>
      </c>
      <c r="D40" s="140">
        <v>39</v>
      </c>
      <c r="E40" s="122">
        <v>-47660.36</v>
      </c>
      <c r="F40" s="123">
        <v>0</v>
      </c>
      <c r="G40" s="124">
        <v>1594137.85</v>
      </c>
      <c r="H40" s="125">
        <v>39</v>
      </c>
    </row>
    <row r="41" spans="1:8" outlineLevel="2" x14ac:dyDescent="0.2">
      <c r="A41" s="120"/>
      <c r="B41" s="121" t="s">
        <v>361</v>
      </c>
      <c r="C41" s="122">
        <v>1641798.21</v>
      </c>
      <c r="D41" s="140">
        <v>39</v>
      </c>
      <c r="E41" s="122">
        <v>-47660.36</v>
      </c>
      <c r="F41" s="123">
        <v>0</v>
      </c>
      <c r="G41" s="124">
        <v>1594137.85</v>
      </c>
      <c r="H41" s="125">
        <v>39</v>
      </c>
    </row>
    <row r="42" spans="1:8" outlineLevel="2" x14ac:dyDescent="0.2">
      <c r="A42" s="120"/>
      <c r="B42" s="121" t="s">
        <v>362</v>
      </c>
      <c r="C42" s="122">
        <v>1641798.21</v>
      </c>
      <c r="D42" s="140">
        <v>39</v>
      </c>
      <c r="E42" s="122">
        <v>-47660.36</v>
      </c>
      <c r="F42" s="123">
        <v>0</v>
      </c>
      <c r="G42" s="124">
        <v>1594137.85</v>
      </c>
      <c r="H42" s="125">
        <v>39</v>
      </c>
    </row>
    <row r="43" spans="1:8" outlineLevel="2" x14ac:dyDescent="0.2">
      <c r="A43" s="120"/>
      <c r="B43" s="121" t="s">
        <v>363</v>
      </c>
      <c r="C43" s="122">
        <v>1641798.21</v>
      </c>
      <c r="D43" s="140">
        <v>39</v>
      </c>
      <c r="E43" s="122">
        <v>-47660.36</v>
      </c>
      <c r="F43" s="123">
        <v>0</v>
      </c>
      <c r="G43" s="124">
        <v>1594137.85</v>
      </c>
      <c r="H43" s="125">
        <v>39</v>
      </c>
    </row>
    <row r="44" spans="1:8" outlineLevel="2" x14ac:dyDescent="0.2">
      <c r="A44" s="120"/>
      <c r="B44" s="121" t="s">
        <v>364</v>
      </c>
      <c r="C44" s="122">
        <v>1641798.21</v>
      </c>
      <c r="D44" s="140">
        <v>39</v>
      </c>
      <c r="E44" s="122">
        <v>-47660.36</v>
      </c>
      <c r="F44" s="123">
        <v>0</v>
      </c>
      <c r="G44" s="124">
        <v>1594137.85</v>
      </c>
      <c r="H44" s="125">
        <v>39</v>
      </c>
    </row>
    <row r="45" spans="1:8" outlineLevel="2" x14ac:dyDescent="0.2">
      <c r="A45" s="120"/>
      <c r="B45" s="121" t="s">
        <v>365</v>
      </c>
      <c r="C45" s="122">
        <v>1641798.21</v>
      </c>
      <c r="D45" s="140">
        <v>39</v>
      </c>
      <c r="E45" s="122">
        <v>-47660.36</v>
      </c>
      <c r="F45" s="123">
        <v>0</v>
      </c>
      <c r="G45" s="124">
        <v>1594137.85</v>
      </c>
      <c r="H45" s="125">
        <v>39</v>
      </c>
    </row>
    <row r="46" spans="1:8" outlineLevel="2" x14ac:dyDescent="0.2">
      <c r="A46" s="120"/>
      <c r="B46" s="121" t="s">
        <v>366</v>
      </c>
      <c r="C46" s="122">
        <v>1725992.99</v>
      </c>
      <c r="D46" s="140">
        <v>41</v>
      </c>
      <c r="E46" s="122">
        <v>-47660.34</v>
      </c>
      <c r="F46" s="123">
        <v>0</v>
      </c>
      <c r="G46" s="124">
        <v>1678332.65</v>
      </c>
      <c r="H46" s="125">
        <v>41</v>
      </c>
    </row>
    <row r="47" spans="1:8" x14ac:dyDescent="0.2">
      <c r="A47" s="117" t="s">
        <v>375</v>
      </c>
      <c r="B47" s="117" t="s">
        <v>11</v>
      </c>
      <c r="C47" s="118">
        <v>19364799.399999999</v>
      </c>
      <c r="D47" s="141">
        <v>460</v>
      </c>
      <c r="E47" s="118">
        <v>-774591.98</v>
      </c>
      <c r="F47" s="119">
        <v>0</v>
      </c>
      <c r="G47" s="118">
        <v>18590207.420000002</v>
      </c>
      <c r="H47" s="119">
        <v>460</v>
      </c>
    </row>
    <row r="48" spans="1:8" outlineLevel="1" x14ac:dyDescent="0.2">
      <c r="A48" s="134"/>
      <c r="B48" s="135" t="s">
        <v>373</v>
      </c>
      <c r="C48" s="136">
        <v>19364799.399999999</v>
      </c>
      <c r="D48" s="142">
        <v>460</v>
      </c>
      <c r="E48" s="136">
        <v>-774591.98</v>
      </c>
      <c r="F48" s="137">
        <v>0</v>
      </c>
      <c r="G48" s="138">
        <v>18590207.420000002</v>
      </c>
      <c r="H48" s="139">
        <v>460</v>
      </c>
    </row>
    <row r="49" spans="1:8" outlineLevel="2" x14ac:dyDescent="0.2">
      <c r="A49" s="120"/>
      <c r="B49" s="121" t="s">
        <v>355</v>
      </c>
      <c r="C49" s="122">
        <v>1698073.86</v>
      </c>
      <c r="D49" s="140">
        <v>42</v>
      </c>
      <c r="E49" s="122">
        <v>0</v>
      </c>
      <c r="F49" s="123">
        <v>0</v>
      </c>
      <c r="G49" s="124">
        <v>1698073.86</v>
      </c>
      <c r="H49" s="125">
        <v>42</v>
      </c>
    </row>
    <row r="50" spans="1:8" outlineLevel="2" x14ac:dyDescent="0.2">
      <c r="A50" s="120"/>
      <c r="B50" s="121" t="s">
        <v>356</v>
      </c>
      <c r="C50" s="122">
        <v>1669717.34</v>
      </c>
      <c r="D50" s="140">
        <v>38</v>
      </c>
      <c r="E50" s="122">
        <v>-70417.440000000002</v>
      </c>
      <c r="F50" s="123">
        <v>0</v>
      </c>
      <c r="G50" s="124">
        <v>1599299.9</v>
      </c>
      <c r="H50" s="125">
        <v>38</v>
      </c>
    </row>
    <row r="51" spans="1:8" outlineLevel="2" x14ac:dyDescent="0.2">
      <c r="A51" s="120"/>
      <c r="B51" s="121" t="s">
        <v>357</v>
      </c>
      <c r="C51" s="122">
        <v>1599700.82</v>
      </c>
      <c r="D51" s="140">
        <v>38</v>
      </c>
      <c r="E51" s="122">
        <v>-70417.440000000002</v>
      </c>
      <c r="F51" s="123">
        <v>0</v>
      </c>
      <c r="G51" s="124">
        <v>1529283.38</v>
      </c>
      <c r="H51" s="125">
        <v>38</v>
      </c>
    </row>
    <row r="52" spans="1:8" outlineLevel="2" x14ac:dyDescent="0.2">
      <c r="A52" s="120"/>
      <c r="B52" s="121" t="s">
        <v>358</v>
      </c>
      <c r="C52" s="122">
        <v>1599700.82</v>
      </c>
      <c r="D52" s="140">
        <v>38</v>
      </c>
      <c r="E52" s="122">
        <v>-70417.440000000002</v>
      </c>
      <c r="F52" s="123">
        <v>0</v>
      </c>
      <c r="G52" s="124">
        <v>1529283.38</v>
      </c>
      <c r="H52" s="125">
        <v>38</v>
      </c>
    </row>
    <row r="53" spans="1:8" outlineLevel="2" x14ac:dyDescent="0.2">
      <c r="A53" s="120"/>
      <c r="B53" s="121" t="s">
        <v>359</v>
      </c>
      <c r="C53" s="122">
        <v>1599700.82</v>
      </c>
      <c r="D53" s="140">
        <v>38</v>
      </c>
      <c r="E53" s="122">
        <v>-70417.440000000002</v>
      </c>
      <c r="F53" s="123">
        <v>0</v>
      </c>
      <c r="G53" s="124">
        <v>1529283.38</v>
      </c>
      <c r="H53" s="125">
        <v>38</v>
      </c>
    </row>
    <row r="54" spans="1:8" outlineLevel="2" x14ac:dyDescent="0.2">
      <c r="A54" s="120"/>
      <c r="B54" s="121" t="s">
        <v>360</v>
      </c>
      <c r="C54" s="122">
        <v>1599700.82</v>
      </c>
      <c r="D54" s="140">
        <v>38</v>
      </c>
      <c r="E54" s="122">
        <v>-70417.440000000002</v>
      </c>
      <c r="F54" s="123">
        <v>0</v>
      </c>
      <c r="G54" s="124">
        <v>1529283.38</v>
      </c>
      <c r="H54" s="125">
        <v>38</v>
      </c>
    </row>
    <row r="55" spans="1:8" outlineLevel="2" x14ac:dyDescent="0.2">
      <c r="A55" s="120"/>
      <c r="B55" s="121" t="s">
        <v>361</v>
      </c>
      <c r="C55" s="122">
        <v>1599700.82</v>
      </c>
      <c r="D55" s="140">
        <v>38</v>
      </c>
      <c r="E55" s="122">
        <v>-70417.440000000002</v>
      </c>
      <c r="F55" s="123">
        <v>0</v>
      </c>
      <c r="G55" s="124">
        <v>1529283.38</v>
      </c>
      <c r="H55" s="125">
        <v>38</v>
      </c>
    </row>
    <row r="56" spans="1:8" outlineLevel="2" x14ac:dyDescent="0.2">
      <c r="A56" s="120"/>
      <c r="B56" s="121" t="s">
        <v>362</v>
      </c>
      <c r="C56" s="122">
        <v>1599700.82</v>
      </c>
      <c r="D56" s="140">
        <v>38</v>
      </c>
      <c r="E56" s="122">
        <v>-70417.440000000002</v>
      </c>
      <c r="F56" s="123">
        <v>0</v>
      </c>
      <c r="G56" s="124">
        <v>1529283.38</v>
      </c>
      <c r="H56" s="125">
        <v>38</v>
      </c>
    </row>
    <row r="57" spans="1:8" outlineLevel="2" x14ac:dyDescent="0.2">
      <c r="A57" s="120"/>
      <c r="B57" s="121" t="s">
        <v>363</v>
      </c>
      <c r="C57" s="122">
        <v>1599700.82</v>
      </c>
      <c r="D57" s="140">
        <v>38</v>
      </c>
      <c r="E57" s="122">
        <v>-70417.440000000002</v>
      </c>
      <c r="F57" s="123">
        <v>0</v>
      </c>
      <c r="G57" s="124">
        <v>1529283.38</v>
      </c>
      <c r="H57" s="125">
        <v>38</v>
      </c>
    </row>
    <row r="58" spans="1:8" outlineLevel="2" x14ac:dyDescent="0.2">
      <c r="A58" s="120"/>
      <c r="B58" s="121" t="s">
        <v>364</v>
      </c>
      <c r="C58" s="122">
        <v>1599700.82</v>
      </c>
      <c r="D58" s="140">
        <v>38</v>
      </c>
      <c r="E58" s="122">
        <v>-70417.440000000002</v>
      </c>
      <c r="F58" s="123">
        <v>0</v>
      </c>
      <c r="G58" s="124">
        <v>1529283.38</v>
      </c>
      <c r="H58" s="125">
        <v>38</v>
      </c>
    </row>
    <row r="59" spans="1:8" outlineLevel="2" x14ac:dyDescent="0.2">
      <c r="A59" s="120"/>
      <c r="B59" s="121" t="s">
        <v>365</v>
      </c>
      <c r="C59" s="122">
        <v>1599700.82</v>
      </c>
      <c r="D59" s="140">
        <v>38</v>
      </c>
      <c r="E59" s="122">
        <v>-70417.440000000002</v>
      </c>
      <c r="F59" s="123">
        <v>0</v>
      </c>
      <c r="G59" s="124">
        <v>1529283.38</v>
      </c>
      <c r="H59" s="125">
        <v>38</v>
      </c>
    </row>
    <row r="60" spans="1:8" outlineLevel="2" x14ac:dyDescent="0.2">
      <c r="A60" s="120"/>
      <c r="B60" s="121" t="s">
        <v>366</v>
      </c>
      <c r="C60" s="122">
        <v>1599700.82</v>
      </c>
      <c r="D60" s="140">
        <v>38</v>
      </c>
      <c r="E60" s="122">
        <v>-70417.58</v>
      </c>
      <c r="F60" s="123">
        <v>0</v>
      </c>
      <c r="G60" s="124">
        <v>1529283.24</v>
      </c>
      <c r="H60" s="125">
        <v>38</v>
      </c>
    </row>
    <row r="61" spans="1:8" x14ac:dyDescent="0.2">
      <c r="A61" s="117" t="s">
        <v>376</v>
      </c>
      <c r="B61" s="117" t="s">
        <v>13</v>
      </c>
      <c r="C61" s="118">
        <v>13308329.24</v>
      </c>
      <c r="D61" s="141">
        <v>300</v>
      </c>
      <c r="E61" s="118">
        <v>-532333.17000000004</v>
      </c>
      <c r="F61" s="119">
        <v>0</v>
      </c>
      <c r="G61" s="118">
        <v>12775996.07</v>
      </c>
      <c r="H61" s="119">
        <v>300</v>
      </c>
    </row>
    <row r="62" spans="1:8" outlineLevel="1" x14ac:dyDescent="0.2">
      <c r="A62" s="134"/>
      <c r="B62" s="135" t="s">
        <v>373</v>
      </c>
      <c r="C62" s="136">
        <v>13308329.24</v>
      </c>
      <c r="D62" s="142">
        <v>300</v>
      </c>
      <c r="E62" s="136">
        <v>-532333.17000000004</v>
      </c>
      <c r="F62" s="137">
        <v>0</v>
      </c>
      <c r="G62" s="138">
        <v>12775996.07</v>
      </c>
      <c r="H62" s="139">
        <v>300</v>
      </c>
    </row>
    <row r="63" spans="1:8" outlineLevel="2" x14ac:dyDescent="0.2">
      <c r="A63" s="120"/>
      <c r="B63" s="121" t="s">
        <v>355</v>
      </c>
      <c r="C63" s="122">
        <v>1091618.9099999999</v>
      </c>
      <c r="D63" s="140">
        <v>27</v>
      </c>
      <c r="E63" s="122">
        <v>0</v>
      </c>
      <c r="F63" s="123">
        <v>0</v>
      </c>
      <c r="G63" s="124">
        <v>1091618.9099999999</v>
      </c>
      <c r="H63" s="125">
        <v>27</v>
      </c>
    </row>
    <row r="64" spans="1:8" outlineLevel="2" x14ac:dyDescent="0.2">
      <c r="A64" s="120"/>
      <c r="B64" s="121" t="s">
        <v>356</v>
      </c>
      <c r="C64" s="122">
        <v>1126435.33</v>
      </c>
      <c r="D64" s="140">
        <v>23</v>
      </c>
      <c r="E64" s="122">
        <v>-48393.919999999998</v>
      </c>
      <c r="F64" s="123">
        <v>0</v>
      </c>
      <c r="G64" s="124">
        <v>1078041.4099999999</v>
      </c>
      <c r="H64" s="125">
        <v>23</v>
      </c>
    </row>
    <row r="65" spans="1:8" outlineLevel="2" x14ac:dyDescent="0.2">
      <c r="A65" s="120"/>
      <c r="B65" s="121" t="s">
        <v>357</v>
      </c>
      <c r="C65" s="122">
        <v>1109027.5</v>
      </c>
      <c r="D65" s="140">
        <v>25</v>
      </c>
      <c r="E65" s="122">
        <v>-48393.919999999998</v>
      </c>
      <c r="F65" s="123">
        <v>0</v>
      </c>
      <c r="G65" s="124">
        <v>1060633.58</v>
      </c>
      <c r="H65" s="125">
        <v>25</v>
      </c>
    </row>
    <row r="66" spans="1:8" outlineLevel="2" x14ac:dyDescent="0.2">
      <c r="A66" s="120"/>
      <c r="B66" s="121" t="s">
        <v>358</v>
      </c>
      <c r="C66" s="122">
        <v>1109027.5</v>
      </c>
      <c r="D66" s="140">
        <v>25</v>
      </c>
      <c r="E66" s="122">
        <v>-48393.919999999998</v>
      </c>
      <c r="F66" s="123">
        <v>0</v>
      </c>
      <c r="G66" s="124">
        <v>1060633.58</v>
      </c>
      <c r="H66" s="125">
        <v>25</v>
      </c>
    </row>
    <row r="67" spans="1:8" outlineLevel="2" x14ac:dyDescent="0.2">
      <c r="A67" s="120"/>
      <c r="B67" s="121" t="s">
        <v>359</v>
      </c>
      <c r="C67" s="122">
        <v>1109027.5</v>
      </c>
      <c r="D67" s="140">
        <v>25</v>
      </c>
      <c r="E67" s="122">
        <v>-48393.919999999998</v>
      </c>
      <c r="F67" s="123">
        <v>0</v>
      </c>
      <c r="G67" s="124">
        <v>1060633.58</v>
      </c>
      <c r="H67" s="125">
        <v>25</v>
      </c>
    </row>
    <row r="68" spans="1:8" outlineLevel="2" x14ac:dyDescent="0.2">
      <c r="A68" s="120"/>
      <c r="B68" s="121" t="s">
        <v>360</v>
      </c>
      <c r="C68" s="122">
        <v>1109027.5</v>
      </c>
      <c r="D68" s="140">
        <v>25</v>
      </c>
      <c r="E68" s="122">
        <v>-48393.919999999998</v>
      </c>
      <c r="F68" s="123">
        <v>0</v>
      </c>
      <c r="G68" s="124">
        <v>1060633.58</v>
      </c>
      <c r="H68" s="125">
        <v>25</v>
      </c>
    </row>
    <row r="69" spans="1:8" outlineLevel="2" x14ac:dyDescent="0.2">
      <c r="A69" s="120"/>
      <c r="B69" s="121" t="s">
        <v>361</v>
      </c>
      <c r="C69" s="122">
        <v>1109027.5</v>
      </c>
      <c r="D69" s="140">
        <v>25</v>
      </c>
      <c r="E69" s="122">
        <v>-48393.919999999998</v>
      </c>
      <c r="F69" s="123">
        <v>0</v>
      </c>
      <c r="G69" s="124">
        <v>1060633.58</v>
      </c>
      <c r="H69" s="125">
        <v>25</v>
      </c>
    </row>
    <row r="70" spans="1:8" outlineLevel="2" x14ac:dyDescent="0.2">
      <c r="A70" s="120"/>
      <c r="B70" s="121" t="s">
        <v>362</v>
      </c>
      <c r="C70" s="122">
        <v>1109027.5</v>
      </c>
      <c r="D70" s="140">
        <v>25</v>
      </c>
      <c r="E70" s="122">
        <v>-48393.919999999998</v>
      </c>
      <c r="F70" s="123">
        <v>0</v>
      </c>
      <c r="G70" s="124">
        <v>1060633.58</v>
      </c>
      <c r="H70" s="125">
        <v>25</v>
      </c>
    </row>
    <row r="71" spans="1:8" outlineLevel="2" x14ac:dyDescent="0.2">
      <c r="A71" s="120"/>
      <c r="B71" s="121" t="s">
        <v>363</v>
      </c>
      <c r="C71" s="122">
        <v>1109027.5</v>
      </c>
      <c r="D71" s="140">
        <v>25</v>
      </c>
      <c r="E71" s="122">
        <v>-48393.919999999998</v>
      </c>
      <c r="F71" s="123">
        <v>0</v>
      </c>
      <c r="G71" s="124">
        <v>1060633.58</v>
      </c>
      <c r="H71" s="125">
        <v>25</v>
      </c>
    </row>
    <row r="72" spans="1:8" outlineLevel="2" x14ac:dyDescent="0.2">
      <c r="A72" s="120"/>
      <c r="B72" s="121" t="s">
        <v>364</v>
      </c>
      <c r="C72" s="122">
        <v>1109027.5</v>
      </c>
      <c r="D72" s="140">
        <v>25</v>
      </c>
      <c r="E72" s="122">
        <v>-48393.919999999998</v>
      </c>
      <c r="F72" s="123">
        <v>0</v>
      </c>
      <c r="G72" s="124">
        <v>1060633.58</v>
      </c>
      <c r="H72" s="125">
        <v>25</v>
      </c>
    </row>
    <row r="73" spans="1:8" outlineLevel="2" x14ac:dyDescent="0.2">
      <c r="A73" s="120"/>
      <c r="B73" s="121" t="s">
        <v>365</v>
      </c>
      <c r="C73" s="122">
        <v>1109027.5</v>
      </c>
      <c r="D73" s="140">
        <v>25</v>
      </c>
      <c r="E73" s="122">
        <v>-48393.919999999998</v>
      </c>
      <c r="F73" s="123">
        <v>0</v>
      </c>
      <c r="G73" s="124">
        <v>1060633.58</v>
      </c>
      <c r="H73" s="125">
        <v>25</v>
      </c>
    </row>
    <row r="74" spans="1:8" outlineLevel="2" x14ac:dyDescent="0.2">
      <c r="A74" s="120"/>
      <c r="B74" s="121" t="s">
        <v>366</v>
      </c>
      <c r="C74" s="122">
        <v>1109027.5</v>
      </c>
      <c r="D74" s="140">
        <v>25</v>
      </c>
      <c r="E74" s="122">
        <v>-48393.97</v>
      </c>
      <c r="F74" s="123">
        <v>0</v>
      </c>
      <c r="G74" s="124">
        <v>1060633.53</v>
      </c>
      <c r="H74" s="125">
        <v>25</v>
      </c>
    </row>
    <row r="75" spans="1:8" ht="21" x14ac:dyDescent="0.2">
      <c r="A75" s="117" t="s">
        <v>372</v>
      </c>
      <c r="B75" s="117" t="s">
        <v>14</v>
      </c>
      <c r="C75" s="118">
        <v>25258434</v>
      </c>
      <c r="D75" s="141">
        <v>600</v>
      </c>
      <c r="E75" s="118">
        <v>-1010337.36</v>
      </c>
      <c r="F75" s="119">
        <v>0</v>
      </c>
      <c r="G75" s="118">
        <v>24248096.640000001</v>
      </c>
      <c r="H75" s="119">
        <v>600</v>
      </c>
    </row>
    <row r="76" spans="1:8" outlineLevel="1" x14ac:dyDescent="0.2">
      <c r="A76" s="134"/>
      <c r="B76" s="135" t="s">
        <v>373</v>
      </c>
      <c r="C76" s="136">
        <v>25258434</v>
      </c>
      <c r="D76" s="142">
        <v>600</v>
      </c>
      <c r="E76" s="136">
        <v>-1010337.36</v>
      </c>
      <c r="F76" s="137">
        <v>0</v>
      </c>
      <c r="G76" s="138">
        <v>24248096.640000001</v>
      </c>
      <c r="H76" s="139">
        <v>600</v>
      </c>
    </row>
    <row r="77" spans="1:8" outlineLevel="2" x14ac:dyDescent="0.2">
      <c r="A77" s="120"/>
      <c r="B77" s="121" t="s">
        <v>355</v>
      </c>
      <c r="C77" s="122">
        <v>2104869.5</v>
      </c>
      <c r="D77" s="140">
        <v>50</v>
      </c>
      <c r="E77" s="122">
        <v>-290055.78999999998</v>
      </c>
      <c r="F77" s="123">
        <v>0</v>
      </c>
      <c r="G77" s="124">
        <v>1814813.71</v>
      </c>
      <c r="H77" s="125">
        <v>50</v>
      </c>
    </row>
    <row r="78" spans="1:8" outlineLevel="2" x14ac:dyDescent="0.2">
      <c r="A78" s="120"/>
      <c r="B78" s="121" t="s">
        <v>356</v>
      </c>
      <c r="C78" s="122">
        <v>2104869.5</v>
      </c>
      <c r="D78" s="140">
        <v>50</v>
      </c>
      <c r="E78" s="122">
        <v>-65480.160000000003</v>
      </c>
      <c r="F78" s="123">
        <v>0</v>
      </c>
      <c r="G78" s="124">
        <v>2039389.34</v>
      </c>
      <c r="H78" s="125">
        <v>50</v>
      </c>
    </row>
    <row r="79" spans="1:8" outlineLevel="2" x14ac:dyDescent="0.2">
      <c r="A79" s="120"/>
      <c r="B79" s="121" t="s">
        <v>357</v>
      </c>
      <c r="C79" s="122">
        <v>2104869.5</v>
      </c>
      <c r="D79" s="140">
        <v>50</v>
      </c>
      <c r="E79" s="122">
        <v>-65480.160000000003</v>
      </c>
      <c r="F79" s="123">
        <v>0</v>
      </c>
      <c r="G79" s="124">
        <v>2039389.34</v>
      </c>
      <c r="H79" s="125">
        <v>50</v>
      </c>
    </row>
    <row r="80" spans="1:8" outlineLevel="2" x14ac:dyDescent="0.2">
      <c r="A80" s="120"/>
      <c r="B80" s="121" t="s">
        <v>358</v>
      </c>
      <c r="C80" s="122">
        <v>2104869.5</v>
      </c>
      <c r="D80" s="140">
        <v>50</v>
      </c>
      <c r="E80" s="122">
        <v>-65480.160000000003</v>
      </c>
      <c r="F80" s="123">
        <v>0</v>
      </c>
      <c r="G80" s="124">
        <v>2039389.34</v>
      </c>
      <c r="H80" s="125">
        <v>50</v>
      </c>
    </row>
    <row r="81" spans="1:8" outlineLevel="2" x14ac:dyDescent="0.2">
      <c r="A81" s="120"/>
      <c r="B81" s="121" t="s">
        <v>359</v>
      </c>
      <c r="C81" s="122">
        <v>2104869.5</v>
      </c>
      <c r="D81" s="140">
        <v>50</v>
      </c>
      <c r="E81" s="122">
        <v>-65480.160000000003</v>
      </c>
      <c r="F81" s="123">
        <v>0</v>
      </c>
      <c r="G81" s="124">
        <v>2039389.34</v>
      </c>
      <c r="H81" s="125">
        <v>50</v>
      </c>
    </row>
    <row r="82" spans="1:8" outlineLevel="2" x14ac:dyDescent="0.2">
      <c r="A82" s="120"/>
      <c r="B82" s="121" t="s">
        <v>360</v>
      </c>
      <c r="C82" s="122">
        <v>2104869.5</v>
      </c>
      <c r="D82" s="140">
        <v>50</v>
      </c>
      <c r="E82" s="122">
        <v>-65480.160000000003</v>
      </c>
      <c r="F82" s="123">
        <v>0</v>
      </c>
      <c r="G82" s="124">
        <v>2039389.34</v>
      </c>
      <c r="H82" s="125">
        <v>50</v>
      </c>
    </row>
    <row r="83" spans="1:8" outlineLevel="2" x14ac:dyDescent="0.2">
      <c r="A83" s="120"/>
      <c r="B83" s="121" t="s">
        <v>361</v>
      </c>
      <c r="C83" s="122">
        <v>2104869.5</v>
      </c>
      <c r="D83" s="140">
        <v>50</v>
      </c>
      <c r="E83" s="122">
        <v>-65480.160000000003</v>
      </c>
      <c r="F83" s="123">
        <v>0</v>
      </c>
      <c r="G83" s="124">
        <v>2039389.34</v>
      </c>
      <c r="H83" s="125">
        <v>50</v>
      </c>
    </row>
    <row r="84" spans="1:8" outlineLevel="2" x14ac:dyDescent="0.2">
      <c r="A84" s="120"/>
      <c r="B84" s="121" t="s">
        <v>362</v>
      </c>
      <c r="C84" s="122">
        <v>2104869.5</v>
      </c>
      <c r="D84" s="140">
        <v>50</v>
      </c>
      <c r="E84" s="122">
        <v>-65480.160000000003</v>
      </c>
      <c r="F84" s="123">
        <v>0</v>
      </c>
      <c r="G84" s="124">
        <v>2039389.34</v>
      </c>
      <c r="H84" s="125">
        <v>50</v>
      </c>
    </row>
    <row r="85" spans="1:8" outlineLevel="2" x14ac:dyDescent="0.2">
      <c r="A85" s="120"/>
      <c r="B85" s="121" t="s">
        <v>363</v>
      </c>
      <c r="C85" s="122">
        <v>2104869.5</v>
      </c>
      <c r="D85" s="140">
        <v>50</v>
      </c>
      <c r="E85" s="122">
        <v>-65480.160000000003</v>
      </c>
      <c r="F85" s="123">
        <v>0</v>
      </c>
      <c r="G85" s="124">
        <v>2039389.34</v>
      </c>
      <c r="H85" s="125">
        <v>50</v>
      </c>
    </row>
    <row r="86" spans="1:8" outlineLevel="2" x14ac:dyDescent="0.2">
      <c r="A86" s="120"/>
      <c r="B86" s="121" t="s">
        <v>364</v>
      </c>
      <c r="C86" s="122">
        <v>2104869.5</v>
      </c>
      <c r="D86" s="140">
        <v>50</v>
      </c>
      <c r="E86" s="122">
        <v>-65480.160000000003</v>
      </c>
      <c r="F86" s="123">
        <v>0</v>
      </c>
      <c r="G86" s="124">
        <v>2039389.34</v>
      </c>
      <c r="H86" s="125">
        <v>50</v>
      </c>
    </row>
    <row r="87" spans="1:8" outlineLevel="2" x14ac:dyDescent="0.2">
      <c r="A87" s="120"/>
      <c r="B87" s="121" t="s">
        <v>365</v>
      </c>
      <c r="C87" s="122">
        <v>2104869.5</v>
      </c>
      <c r="D87" s="140">
        <v>50</v>
      </c>
      <c r="E87" s="122">
        <v>-65480.160000000003</v>
      </c>
      <c r="F87" s="123">
        <v>0</v>
      </c>
      <c r="G87" s="124">
        <v>2039389.34</v>
      </c>
      <c r="H87" s="125">
        <v>50</v>
      </c>
    </row>
    <row r="88" spans="1:8" outlineLevel="2" x14ac:dyDescent="0.2">
      <c r="A88" s="120"/>
      <c r="B88" s="121" t="s">
        <v>366</v>
      </c>
      <c r="C88" s="122">
        <v>2104869.5</v>
      </c>
      <c r="D88" s="140">
        <v>50</v>
      </c>
      <c r="E88" s="122">
        <v>-65479.97</v>
      </c>
      <c r="F88" s="123">
        <v>0</v>
      </c>
      <c r="G88" s="124">
        <v>2039389.53</v>
      </c>
      <c r="H88" s="125">
        <v>50</v>
      </c>
    </row>
    <row r="89" spans="1:8" x14ac:dyDescent="0.2">
      <c r="A89" s="117" t="s">
        <v>377</v>
      </c>
      <c r="B89" s="117" t="s">
        <v>15</v>
      </c>
      <c r="C89" s="118">
        <v>7577530.2000000002</v>
      </c>
      <c r="D89" s="141">
        <v>180</v>
      </c>
      <c r="E89" s="118">
        <v>-303101.21000000002</v>
      </c>
      <c r="F89" s="119">
        <v>0</v>
      </c>
      <c r="G89" s="118">
        <v>7274428.9900000002</v>
      </c>
      <c r="H89" s="119">
        <v>180</v>
      </c>
    </row>
    <row r="90" spans="1:8" outlineLevel="1" x14ac:dyDescent="0.2">
      <c r="A90" s="134"/>
      <c r="B90" s="135" t="s">
        <v>373</v>
      </c>
      <c r="C90" s="136">
        <v>7577530.2000000002</v>
      </c>
      <c r="D90" s="142">
        <v>180</v>
      </c>
      <c r="E90" s="136">
        <v>-303101.21000000002</v>
      </c>
      <c r="F90" s="137">
        <v>0</v>
      </c>
      <c r="G90" s="138">
        <v>7274428.9900000002</v>
      </c>
      <c r="H90" s="139">
        <v>180</v>
      </c>
    </row>
    <row r="91" spans="1:8" outlineLevel="2" x14ac:dyDescent="0.2">
      <c r="A91" s="120"/>
      <c r="B91" s="121" t="s">
        <v>355</v>
      </c>
      <c r="C91" s="122">
        <v>729228.42</v>
      </c>
      <c r="D91" s="140">
        <v>16</v>
      </c>
      <c r="E91" s="122">
        <v>0</v>
      </c>
      <c r="F91" s="123">
        <v>0</v>
      </c>
      <c r="G91" s="124">
        <v>729228.42</v>
      </c>
      <c r="H91" s="125">
        <v>16</v>
      </c>
    </row>
    <row r="92" spans="1:8" outlineLevel="2" x14ac:dyDescent="0.2">
      <c r="A92" s="120"/>
      <c r="B92" s="121" t="s">
        <v>356</v>
      </c>
      <c r="C92" s="122">
        <v>533693.28</v>
      </c>
      <c r="D92" s="140">
        <v>14</v>
      </c>
      <c r="E92" s="122">
        <v>-27554.639999999999</v>
      </c>
      <c r="F92" s="123">
        <v>0</v>
      </c>
      <c r="G92" s="124">
        <v>506138.64</v>
      </c>
      <c r="H92" s="125">
        <v>14</v>
      </c>
    </row>
    <row r="93" spans="1:8" outlineLevel="2" x14ac:dyDescent="0.2">
      <c r="A93" s="120"/>
      <c r="B93" s="121" t="s">
        <v>357</v>
      </c>
      <c r="C93" s="122">
        <v>631460.85</v>
      </c>
      <c r="D93" s="140">
        <v>15</v>
      </c>
      <c r="E93" s="122">
        <v>-27554.639999999999</v>
      </c>
      <c r="F93" s="123">
        <v>0</v>
      </c>
      <c r="G93" s="124">
        <v>603906.21</v>
      </c>
      <c r="H93" s="125">
        <v>15</v>
      </c>
    </row>
    <row r="94" spans="1:8" outlineLevel="2" x14ac:dyDescent="0.2">
      <c r="A94" s="120"/>
      <c r="B94" s="121" t="s">
        <v>358</v>
      </c>
      <c r="C94" s="122">
        <v>631460.85</v>
      </c>
      <c r="D94" s="140">
        <v>15</v>
      </c>
      <c r="E94" s="122">
        <v>-27554.639999999999</v>
      </c>
      <c r="F94" s="123">
        <v>0</v>
      </c>
      <c r="G94" s="124">
        <v>603906.21</v>
      </c>
      <c r="H94" s="125">
        <v>15</v>
      </c>
    </row>
    <row r="95" spans="1:8" outlineLevel="2" x14ac:dyDescent="0.2">
      <c r="A95" s="120"/>
      <c r="B95" s="121" t="s">
        <v>359</v>
      </c>
      <c r="C95" s="122">
        <v>631460.85</v>
      </c>
      <c r="D95" s="140">
        <v>15</v>
      </c>
      <c r="E95" s="122">
        <v>-27554.639999999999</v>
      </c>
      <c r="F95" s="123">
        <v>0</v>
      </c>
      <c r="G95" s="124">
        <v>603906.21</v>
      </c>
      <c r="H95" s="125">
        <v>15</v>
      </c>
    </row>
    <row r="96" spans="1:8" outlineLevel="2" x14ac:dyDescent="0.2">
      <c r="A96" s="120"/>
      <c r="B96" s="121" t="s">
        <v>360</v>
      </c>
      <c r="C96" s="122">
        <v>631460.85</v>
      </c>
      <c r="D96" s="140">
        <v>15</v>
      </c>
      <c r="E96" s="122">
        <v>-27554.639999999999</v>
      </c>
      <c r="F96" s="123">
        <v>0</v>
      </c>
      <c r="G96" s="124">
        <v>603906.21</v>
      </c>
      <c r="H96" s="125">
        <v>15</v>
      </c>
    </row>
    <row r="97" spans="1:8" outlineLevel="2" x14ac:dyDescent="0.2">
      <c r="A97" s="120"/>
      <c r="B97" s="121" t="s">
        <v>361</v>
      </c>
      <c r="C97" s="122">
        <v>631460.85</v>
      </c>
      <c r="D97" s="140">
        <v>15</v>
      </c>
      <c r="E97" s="122">
        <v>-27554.639999999999</v>
      </c>
      <c r="F97" s="123">
        <v>0</v>
      </c>
      <c r="G97" s="124">
        <v>603906.21</v>
      </c>
      <c r="H97" s="125">
        <v>15</v>
      </c>
    </row>
    <row r="98" spans="1:8" outlineLevel="2" x14ac:dyDescent="0.2">
      <c r="A98" s="120"/>
      <c r="B98" s="121" t="s">
        <v>362</v>
      </c>
      <c r="C98" s="122">
        <v>631460.85</v>
      </c>
      <c r="D98" s="140">
        <v>15</v>
      </c>
      <c r="E98" s="122">
        <v>-27554.639999999999</v>
      </c>
      <c r="F98" s="123">
        <v>0</v>
      </c>
      <c r="G98" s="124">
        <v>603906.21</v>
      </c>
      <c r="H98" s="125">
        <v>15</v>
      </c>
    </row>
    <row r="99" spans="1:8" outlineLevel="2" x14ac:dyDescent="0.2">
      <c r="A99" s="120"/>
      <c r="B99" s="121" t="s">
        <v>363</v>
      </c>
      <c r="C99" s="122">
        <v>631460.85</v>
      </c>
      <c r="D99" s="140">
        <v>15</v>
      </c>
      <c r="E99" s="122">
        <v>-27554.639999999999</v>
      </c>
      <c r="F99" s="123">
        <v>0</v>
      </c>
      <c r="G99" s="124">
        <v>603906.21</v>
      </c>
      <c r="H99" s="125">
        <v>15</v>
      </c>
    </row>
    <row r="100" spans="1:8" outlineLevel="2" x14ac:dyDescent="0.2">
      <c r="A100" s="120"/>
      <c r="B100" s="121" t="s">
        <v>364</v>
      </c>
      <c r="C100" s="122">
        <v>631460.85</v>
      </c>
      <c r="D100" s="140">
        <v>15</v>
      </c>
      <c r="E100" s="122">
        <v>-27554.639999999999</v>
      </c>
      <c r="F100" s="123">
        <v>0</v>
      </c>
      <c r="G100" s="124">
        <v>603906.21</v>
      </c>
      <c r="H100" s="125">
        <v>15</v>
      </c>
    </row>
    <row r="101" spans="1:8" outlineLevel="2" x14ac:dyDescent="0.2">
      <c r="A101" s="120"/>
      <c r="B101" s="121" t="s">
        <v>365</v>
      </c>
      <c r="C101" s="122">
        <v>631460.85</v>
      </c>
      <c r="D101" s="140">
        <v>15</v>
      </c>
      <c r="E101" s="122">
        <v>-27554.639999999999</v>
      </c>
      <c r="F101" s="123">
        <v>0</v>
      </c>
      <c r="G101" s="124">
        <v>603906.21</v>
      </c>
      <c r="H101" s="125">
        <v>15</v>
      </c>
    </row>
    <row r="102" spans="1:8" outlineLevel="2" x14ac:dyDescent="0.2">
      <c r="A102" s="120"/>
      <c r="B102" s="121" t="s">
        <v>366</v>
      </c>
      <c r="C102" s="122">
        <v>631460.85</v>
      </c>
      <c r="D102" s="140">
        <v>15</v>
      </c>
      <c r="E102" s="122">
        <v>-27554.81</v>
      </c>
      <c r="F102" s="123">
        <v>0</v>
      </c>
      <c r="G102" s="124">
        <v>603906.04</v>
      </c>
      <c r="H102" s="125">
        <v>15</v>
      </c>
    </row>
    <row r="103" spans="1:8" x14ac:dyDescent="0.2">
      <c r="A103" s="117" t="s">
        <v>378</v>
      </c>
      <c r="B103" s="117" t="s">
        <v>25</v>
      </c>
      <c r="C103" s="118">
        <v>16576433.9</v>
      </c>
      <c r="D103" s="141">
        <v>390</v>
      </c>
      <c r="E103" s="118">
        <v>-663057.36</v>
      </c>
      <c r="F103" s="119">
        <v>0</v>
      </c>
      <c r="G103" s="118">
        <v>15913376.539999999</v>
      </c>
      <c r="H103" s="119">
        <v>390</v>
      </c>
    </row>
    <row r="104" spans="1:8" outlineLevel="1" x14ac:dyDescent="0.2">
      <c r="A104" s="134"/>
      <c r="B104" s="135" t="s">
        <v>373</v>
      </c>
      <c r="C104" s="136">
        <v>16576433.9</v>
      </c>
      <c r="D104" s="142">
        <v>390</v>
      </c>
      <c r="E104" s="136">
        <v>-663057.36</v>
      </c>
      <c r="F104" s="137">
        <v>0</v>
      </c>
      <c r="G104" s="138">
        <v>15913376.539999999</v>
      </c>
      <c r="H104" s="139">
        <v>390</v>
      </c>
    </row>
    <row r="105" spans="1:8" outlineLevel="2" x14ac:dyDescent="0.2">
      <c r="A105" s="120"/>
      <c r="B105" s="121" t="s">
        <v>355</v>
      </c>
      <c r="C105" s="122">
        <v>1617213.2</v>
      </c>
      <c r="D105" s="140">
        <v>40</v>
      </c>
      <c r="E105" s="122">
        <v>0</v>
      </c>
      <c r="F105" s="123">
        <v>0</v>
      </c>
      <c r="G105" s="124">
        <v>1617213.2</v>
      </c>
      <c r="H105" s="125">
        <v>40</v>
      </c>
    </row>
    <row r="106" spans="1:8" outlineLevel="2" x14ac:dyDescent="0.2">
      <c r="A106" s="120"/>
      <c r="B106" s="121" t="s">
        <v>356</v>
      </c>
      <c r="C106" s="122">
        <v>1358043.1</v>
      </c>
      <c r="D106" s="140">
        <v>30</v>
      </c>
      <c r="E106" s="122">
        <v>-60277.96</v>
      </c>
      <c r="F106" s="123">
        <v>0</v>
      </c>
      <c r="G106" s="124">
        <v>1297765.1399999999</v>
      </c>
      <c r="H106" s="125">
        <v>30</v>
      </c>
    </row>
    <row r="107" spans="1:8" outlineLevel="2" x14ac:dyDescent="0.2">
      <c r="A107" s="120"/>
      <c r="B107" s="121" t="s">
        <v>357</v>
      </c>
      <c r="C107" s="122">
        <v>1360117.76</v>
      </c>
      <c r="D107" s="140">
        <v>32</v>
      </c>
      <c r="E107" s="122">
        <v>-60277.96</v>
      </c>
      <c r="F107" s="123">
        <v>0</v>
      </c>
      <c r="G107" s="124">
        <v>1299839.8</v>
      </c>
      <c r="H107" s="125">
        <v>32</v>
      </c>
    </row>
    <row r="108" spans="1:8" outlineLevel="2" x14ac:dyDescent="0.2">
      <c r="A108" s="120"/>
      <c r="B108" s="121" t="s">
        <v>358</v>
      </c>
      <c r="C108" s="122">
        <v>1360117.76</v>
      </c>
      <c r="D108" s="140">
        <v>32</v>
      </c>
      <c r="E108" s="122">
        <v>-60277.96</v>
      </c>
      <c r="F108" s="123">
        <v>0</v>
      </c>
      <c r="G108" s="124">
        <v>1299839.8</v>
      </c>
      <c r="H108" s="125">
        <v>32</v>
      </c>
    </row>
    <row r="109" spans="1:8" outlineLevel="2" x14ac:dyDescent="0.2">
      <c r="A109" s="120"/>
      <c r="B109" s="121" t="s">
        <v>359</v>
      </c>
      <c r="C109" s="122">
        <v>1360117.76</v>
      </c>
      <c r="D109" s="140">
        <v>32</v>
      </c>
      <c r="E109" s="122">
        <v>-60277.96</v>
      </c>
      <c r="F109" s="123">
        <v>0</v>
      </c>
      <c r="G109" s="124">
        <v>1299839.8</v>
      </c>
      <c r="H109" s="125">
        <v>32</v>
      </c>
    </row>
    <row r="110" spans="1:8" outlineLevel="2" x14ac:dyDescent="0.2">
      <c r="A110" s="120"/>
      <c r="B110" s="121" t="s">
        <v>360</v>
      </c>
      <c r="C110" s="122">
        <v>1360117.76</v>
      </c>
      <c r="D110" s="140">
        <v>32</v>
      </c>
      <c r="E110" s="122">
        <v>-60277.96</v>
      </c>
      <c r="F110" s="123">
        <v>0</v>
      </c>
      <c r="G110" s="124">
        <v>1299839.8</v>
      </c>
      <c r="H110" s="125">
        <v>32</v>
      </c>
    </row>
    <row r="111" spans="1:8" outlineLevel="2" x14ac:dyDescent="0.2">
      <c r="A111" s="120"/>
      <c r="B111" s="121" t="s">
        <v>361</v>
      </c>
      <c r="C111" s="122">
        <v>1360117.76</v>
      </c>
      <c r="D111" s="140">
        <v>32</v>
      </c>
      <c r="E111" s="122">
        <v>-60277.96</v>
      </c>
      <c r="F111" s="123">
        <v>0</v>
      </c>
      <c r="G111" s="124">
        <v>1299839.8</v>
      </c>
      <c r="H111" s="125">
        <v>32</v>
      </c>
    </row>
    <row r="112" spans="1:8" outlineLevel="2" x14ac:dyDescent="0.2">
      <c r="A112" s="120"/>
      <c r="B112" s="121" t="s">
        <v>362</v>
      </c>
      <c r="C112" s="122">
        <v>1360117.76</v>
      </c>
      <c r="D112" s="140">
        <v>32</v>
      </c>
      <c r="E112" s="122">
        <v>-60277.96</v>
      </c>
      <c r="F112" s="123">
        <v>0</v>
      </c>
      <c r="G112" s="124">
        <v>1299839.8</v>
      </c>
      <c r="H112" s="125">
        <v>32</v>
      </c>
    </row>
    <row r="113" spans="1:8" outlineLevel="2" x14ac:dyDescent="0.2">
      <c r="A113" s="120"/>
      <c r="B113" s="121" t="s">
        <v>363</v>
      </c>
      <c r="C113" s="122">
        <v>1360117.76</v>
      </c>
      <c r="D113" s="140">
        <v>32</v>
      </c>
      <c r="E113" s="122">
        <v>-60277.96</v>
      </c>
      <c r="F113" s="123">
        <v>0</v>
      </c>
      <c r="G113" s="124">
        <v>1299839.8</v>
      </c>
      <c r="H113" s="125">
        <v>32</v>
      </c>
    </row>
    <row r="114" spans="1:8" outlineLevel="2" x14ac:dyDescent="0.2">
      <c r="A114" s="120"/>
      <c r="B114" s="121" t="s">
        <v>364</v>
      </c>
      <c r="C114" s="122">
        <v>1360117.76</v>
      </c>
      <c r="D114" s="140">
        <v>32</v>
      </c>
      <c r="E114" s="122">
        <v>-60277.96</v>
      </c>
      <c r="F114" s="123">
        <v>0</v>
      </c>
      <c r="G114" s="124">
        <v>1299839.8</v>
      </c>
      <c r="H114" s="125">
        <v>32</v>
      </c>
    </row>
    <row r="115" spans="1:8" outlineLevel="2" x14ac:dyDescent="0.2">
      <c r="A115" s="120"/>
      <c r="B115" s="121" t="s">
        <v>365</v>
      </c>
      <c r="C115" s="122">
        <v>1360117.76</v>
      </c>
      <c r="D115" s="140">
        <v>32</v>
      </c>
      <c r="E115" s="122">
        <v>-60277.96</v>
      </c>
      <c r="F115" s="123">
        <v>0</v>
      </c>
      <c r="G115" s="124">
        <v>1299839.8</v>
      </c>
      <c r="H115" s="125">
        <v>32</v>
      </c>
    </row>
    <row r="116" spans="1:8" outlineLevel="2" x14ac:dyDescent="0.2">
      <c r="A116" s="120"/>
      <c r="B116" s="121" t="s">
        <v>366</v>
      </c>
      <c r="C116" s="122">
        <v>1360117.76</v>
      </c>
      <c r="D116" s="140">
        <v>32</v>
      </c>
      <c r="E116" s="122">
        <v>-60277.760000000002</v>
      </c>
      <c r="F116" s="123">
        <v>0</v>
      </c>
      <c r="G116" s="124">
        <v>1299840</v>
      </c>
      <c r="H116" s="125">
        <v>32</v>
      </c>
    </row>
    <row r="117" spans="1:8" x14ac:dyDescent="0.2">
      <c r="A117" s="217" t="s">
        <v>351</v>
      </c>
      <c r="B117" s="217"/>
      <c r="C117" s="118">
        <v>517329440.06</v>
      </c>
      <c r="D117" s="119">
        <v>9111</v>
      </c>
      <c r="E117" s="118">
        <v>-20693177.609999999</v>
      </c>
      <c r="F117" s="119">
        <v>0</v>
      </c>
      <c r="G117" s="118">
        <v>496636262.44999999</v>
      </c>
      <c r="H117" s="119">
        <v>9111</v>
      </c>
    </row>
  </sheetData>
  <mergeCells count="8">
    <mergeCell ref="A117:B11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portrait" r:id="rId1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7"/>
  <sheetViews>
    <sheetView view="pageBreakPreview" zoomScale="130" zoomScaleNormal="10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I642" sqref="I642"/>
    </sheetView>
  </sheetViews>
  <sheetFormatPr defaultRowHeight="12.75" outlineLevelRow="2" x14ac:dyDescent="0.2"/>
  <cols>
    <col min="1" max="1" width="10.6640625" style="87" customWidth="1"/>
    <col min="2" max="2" width="37.5" style="87" customWidth="1"/>
    <col min="3" max="3" width="23.33203125" style="87" customWidth="1"/>
    <col min="4" max="4" width="10.6640625" style="87" customWidth="1"/>
    <col min="5" max="5" width="23.6640625" style="87" customWidth="1"/>
    <col min="6" max="6" width="8.1640625" style="87" customWidth="1"/>
    <col min="7" max="7" width="24.6640625" style="87" customWidth="1"/>
    <col min="8" max="8" width="10.6640625" style="87" customWidth="1"/>
    <col min="9" max="9" width="23.6640625" style="87" customWidth="1"/>
    <col min="10" max="16384" width="9.33203125" style="87"/>
  </cols>
  <sheetData>
    <row r="1" spans="1:9" s="84" customFormat="1" ht="45" customHeight="1" x14ac:dyDescent="0.2">
      <c r="A1" s="90"/>
      <c r="B1" s="90"/>
      <c r="C1" s="90"/>
      <c r="D1" s="90"/>
      <c r="E1" s="91"/>
      <c r="F1" s="238" t="s">
        <v>452</v>
      </c>
      <c r="G1" s="238"/>
      <c r="H1" s="238"/>
    </row>
    <row r="2" spans="1:9" s="84" customFormat="1" ht="46.5" customHeight="1" x14ac:dyDescent="0.2">
      <c r="A2" s="239" t="s">
        <v>451</v>
      </c>
      <c r="B2" s="239"/>
      <c r="C2" s="239"/>
      <c r="D2" s="239"/>
      <c r="E2" s="239"/>
      <c r="F2" s="239"/>
      <c r="G2" s="239"/>
      <c r="H2" s="239"/>
      <c r="I2" s="92"/>
    </row>
    <row r="3" spans="1:9" s="84" customFormat="1" ht="29.25" customHeight="1" x14ac:dyDescent="0.2">
      <c r="A3" s="240" t="s">
        <v>386</v>
      </c>
      <c r="B3" s="242" t="s">
        <v>387</v>
      </c>
      <c r="C3" s="244" t="s">
        <v>391</v>
      </c>
      <c r="D3" s="245"/>
      <c r="E3" s="234" t="s">
        <v>388</v>
      </c>
      <c r="F3" s="235"/>
      <c r="G3" s="236" t="s">
        <v>389</v>
      </c>
      <c r="H3" s="237"/>
      <c r="I3" s="93"/>
    </row>
    <row r="4" spans="1:9" s="84" customFormat="1" x14ac:dyDescent="0.2">
      <c r="A4" s="241"/>
      <c r="B4" s="243"/>
      <c r="C4" s="94" t="s">
        <v>275</v>
      </c>
      <c r="D4" s="95" t="s">
        <v>277</v>
      </c>
      <c r="E4" s="94" t="s">
        <v>275</v>
      </c>
      <c r="F4" s="95" t="s">
        <v>277</v>
      </c>
      <c r="G4" s="94" t="s">
        <v>275</v>
      </c>
      <c r="H4" s="95" t="s">
        <v>277</v>
      </c>
      <c r="I4" s="93"/>
    </row>
    <row r="5" spans="1:9" s="84" customFormat="1" x14ac:dyDescent="0.2">
      <c r="A5" s="96" t="s">
        <v>370</v>
      </c>
      <c r="B5" s="96" t="s">
        <v>298</v>
      </c>
      <c r="C5" s="97">
        <v>1152123906.4100001</v>
      </c>
      <c r="D5" s="98">
        <v>15765</v>
      </c>
      <c r="E5" s="97">
        <v>-46084956.259999998</v>
      </c>
      <c r="F5" s="98">
        <v>0</v>
      </c>
      <c r="G5" s="97">
        <v>1106038950.1500001</v>
      </c>
      <c r="H5" s="98">
        <v>15765</v>
      </c>
    </row>
    <row r="6" spans="1:9" s="84" customFormat="1" outlineLevel="1" x14ac:dyDescent="0.2">
      <c r="A6" s="99"/>
      <c r="B6" s="100" t="s">
        <v>454</v>
      </c>
      <c r="C6" s="101">
        <v>1152123906.4100001</v>
      </c>
      <c r="D6" s="102">
        <v>15765</v>
      </c>
      <c r="E6" s="101">
        <v>-46084956.259999998</v>
      </c>
      <c r="F6" s="102">
        <v>0</v>
      </c>
      <c r="G6" s="103">
        <v>1106038950.1500001</v>
      </c>
      <c r="H6" s="104">
        <v>15765</v>
      </c>
    </row>
    <row r="7" spans="1:9" s="84" customFormat="1" outlineLevel="2" x14ac:dyDescent="0.2">
      <c r="A7" s="105"/>
      <c r="B7" s="106" t="s">
        <v>355</v>
      </c>
      <c r="C7" s="107">
        <v>95955510.560000002</v>
      </c>
      <c r="D7" s="108">
        <v>1313</v>
      </c>
      <c r="E7" s="107">
        <v>0</v>
      </c>
      <c r="F7" s="108">
        <v>0</v>
      </c>
      <c r="G7" s="109">
        <v>95955510.560000002</v>
      </c>
      <c r="H7" s="110">
        <v>1313</v>
      </c>
    </row>
    <row r="8" spans="1:9" s="84" customFormat="1" outlineLevel="2" x14ac:dyDescent="0.2">
      <c r="A8" s="105"/>
      <c r="B8" s="106" t="s">
        <v>356</v>
      </c>
      <c r="C8" s="107">
        <v>95955510.560000002</v>
      </c>
      <c r="D8" s="108">
        <v>1313</v>
      </c>
      <c r="E8" s="107">
        <v>-4189541.48</v>
      </c>
      <c r="F8" s="108">
        <v>0</v>
      </c>
      <c r="G8" s="109">
        <v>91765969.079999998</v>
      </c>
      <c r="H8" s="110">
        <v>1313</v>
      </c>
    </row>
    <row r="9" spans="1:9" s="84" customFormat="1" outlineLevel="2" x14ac:dyDescent="0.2">
      <c r="A9" s="105"/>
      <c r="B9" s="106" t="s">
        <v>357</v>
      </c>
      <c r="C9" s="107">
        <v>95955510.560000002</v>
      </c>
      <c r="D9" s="108">
        <v>1313</v>
      </c>
      <c r="E9" s="107">
        <v>-4189541.48</v>
      </c>
      <c r="F9" s="108">
        <v>0</v>
      </c>
      <c r="G9" s="109">
        <v>91765969.079999998</v>
      </c>
      <c r="H9" s="110">
        <v>1313</v>
      </c>
    </row>
    <row r="10" spans="1:9" s="84" customFormat="1" outlineLevel="2" x14ac:dyDescent="0.2">
      <c r="A10" s="105"/>
      <c r="B10" s="106" t="s">
        <v>358</v>
      </c>
      <c r="C10" s="107">
        <v>95955510.560000002</v>
      </c>
      <c r="D10" s="108">
        <v>1313</v>
      </c>
      <c r="E10" s="107">
        <v>-4189541.48</v>
      </c>
      <c r="F10" s="108">
        <v>0</v>
      </c>
      <c r="G10" s="109">
        <v>91765969.079999998</v>
      </c>
      <c r="H10" s="110">
        <v>1313</v>
      </c>
    </row>
    <row r="11" spans="1:9" s="84" customFormat="1" outlineLevel="2" x14ac:dyDescent="0.2">
      <c r="A11" s="105"/>
      <c r="B11" s="106" t="s">
        <v>359</v>
      </c>
      <c r="C11" s="107">
        <v>95955510.560000002</v>
      </c>
      <c r="D11" s="108">
        <v>1313</v>
      </c>
      <c r="E11" s="107">
        <v>-4189541.48</v>
      </c>
      <c r="F11" s="108">
        <v>0</v>
      </c>
      <c r="G11" s="109">
        <v>91765969.079999998</v>
      </c>
      <c r="H11" s="110">
        <v>1313</v>
      </c>
    </row>
    <row r="12" spans="1:9" s="84" customFormat="1" outlineLevel="2" x14ac:dyDescent="0.2">
      <c r="A12" s="105"/>
      <c r="B12" s="106" t="s">
        <v>360</v>
      </c>
      <c r="C12" s="107">
        <v>95955510.560000002</v>
      </c>
      <c r="D12" s="108">
        <v>1313</v>
      </c>
      <c r="E12" s="107">
        <v>-4189541.48</v>
      </c>
      <c r="F12" s="108">
        <v>0</v>
      </c>
      <c r="G12" s="109">
        <v>91765969.079999998</v>
      </c>
      <c r="H12" s="110">
        <v>1313</v>
      </c>
    </row>
    <row r="13" spans="1:9" s="84" customFormat="1" outlineLevel="2" x14ac:dyDescent="0.2">
      <c r="A13" s="105"/>
      <c r="B13" s="106" t="s">
        <v>361</v>
      </c>
      <c r="C13" s="107">
        <v>95955510.560000002</v>
      </c>
      <c r="D13" s="108">
        <v>1313</v>
      </c>
      <c r="E13" s="107">
        <v>-4189541.48</v>
      </c>
      <c r="F13" s="108">
        <v>0</v>
      </c>
      <c r="G13" s="109">
        <v>91765969.079999998</v>
      </c>
      <c r="H13" s="110">
        <v>1313</v>
      </c>
    </row>
    <row r="14" spans="1:9" s="84" customFormat="1" outlineLevel="2" x14ac:dyDescent="0.2">
      <c r="A14" s="105"/>
      <c r="B14" s="106" t="s">
        <v>362</v>
      </c>
      <c r="C14" s="107">
        <v>95955510.560000002</v>
      </c>
      <c r="D14" s="108">
        <v>1313</v>
      </c>
      <c r="E14" s="107">
        <v>-4189541.48</v>
      </c>
      <c r="F14" s="108">
        <v>0</v>
      </c>
      <c r="G14" s="109">
        <v>91765969.079999998</v>
      </c>
      <c r="H14" s="110">
        <v>1313</v>
      </c>
    </row>
    <row r="15" spans="1:9" s="84" customFormat="1" outlineLevel="2" x14ac:dyDescent="0.2">
      <c r="A15" s="105"/>
      <c r="B15" s="106" t="s">
        <v>363</v>
      </c>
      <c r="C15" s="107">
        <v>95955510.560000002</v>
      </c>
      <c r="D15" s="108">
        <v>1313</v>
      </c>
      <c r="E15" s="107">
        <v>-4189541.48</v>
      </c>
      <c r="F15" s="108">
        <v>0</v>
      </c>
      <c r="G15" s="109">
        <v>91765969.079999998</v>
      </c>
      <c r="H15" s="110">
        <v>1313</v>
      </c>
    </row>
    <row r="16" spans="1:9" s="84" customFormat="1" outlineLevel="2" x14ac:dyDescent="0.2">
      <c r="A16" s="105"/>
      <c r="B16" s="106" t="s">
        <v>364</v>
      </c>
      <c r="C16" s="107">
        <v>95955510.560000002</v>
      </c>
      <c r="D16" s="108">
        <v>1313</v>
      </c>
      <c r="E16" s="107">
        <v>-4189541.48</v>
      </c>
      <c r="F16" s="108">
        <v>0</v>
      </c>
      <c r="G16" s="109">
        <v>91765969.079999998</v>
      </c>
      <c r="H16" s="110">
        <v>1313</v>
      </c>
    </row>
    <row r="17" spans="1:8" s="84" customFormat="1" outlineLevel="2" x14ac:dyDescent="0.2">
      <c r="A17" s="105"/>
      <c r="B17" s="106" t="s">
        <v>365</v>
      </c>
      <c r="C17" s="107">
        <v>95955510.560000002</v>
      </c>
      <c r="D17" s="108">
        <v>1313</v>
      </c>
      <c r="E17" s="107">
        <v>-4189541.48</v>
      </c>
      <c r="F17" s="108">
        <v>0</v>
      </c>
      <c r="G17" s="109">
        <v>91765969.079999998</v>
      </c>
      <c r="H17" s="110">
        <v>1313</v>
      </c>
    </row>
    <row r="18" spans="1:8" s="84" customFormat="1" outlineLevel="2" x14ac:dyDescent="0.2">
      <c r="A18" s="105"/>
      <c r="B18" s="106" t="s">
        <v>366</v>
      </c>
      <c r="C18" s="107">
        <v>96613290.25</v>
      </c>
      <c r="D18" s="108">
        <v>1322</v>
      </c>
      <c r="E18" s="107">
        <v>-4189541.46</v>
      </c>
      <c r="F18" s="108">
        <v>0</v>
      </c>
      <c r="G18" s="109">
        <v>92423748.790000007</v>
      </c>
      <c r="H18" s="110">
        <v>1322</v>
      </c>
    </row>
    <row r="19" spans="1:8" s="84" customFormat="1" x14ac:dyDescent="0.2">
      <c r="A19" s="96" t="s">
        <v>379</v>
      </c>
      <c r="B19" s="96" t="s">
        <v>3</v>
      </c>
      <c r="C19" s="97">
        <v>1378911047.03</v>
      </c>
      <c r="D19" s="98">
        <v>28327</v>
      </c>
      <c r="E19" s="97">
        <v>-55156441.880000003</v>
      </c>
      <c r="F19" s="98">
        <v>0</v>
      </c>
      <c r="G19" s="97">
        <v>1323754605.1500001</v>
      </c>
      <c r="H19" s="98">
        <v>28327</v>
      </c>
    </row>
    <row r="20" spans="1:8" s="84" customFormat="1" outlineLevel="1" x14ac:dyDescent="0.2">
      <c r="A20" s="99"/>
      <c r="B20" s="100" t="s">
        <v>454</v>
      </c>
      <c r="C20" s="101">
        <v>1378911047.03</v>
      </c>
      <c r="D20" s="102">
        <v>28327</v>
      </c>
      <c r="E20" s="101">
        <v>-55156441.880000003</v>
      </c>
      <c r="F20" s="102">
        <v>0</v>
      </c>
      <c r="G20" s="103">
        <v>1323754605.1500001</v>
      </c>
      <c r="H20" s="104">
        <v>28327</v>
      </c>
    </row>
    <row r="21" spans="1:8" s="84" customFormat="1" outlineLevel="2" x14ac:dyDescent="0.2">
      <c r="A21" s="105"/>
      <c r="B21" s="106" t="s">
        <v>355</v>
      </c>
      <c r="C21" s="107">
        <v>114880858.8</v>
      </c>
      <c r="D21" s="108">
        <v>2360</v>
      </c>
      <c r="E21" s="107">
        <v>0</v>
      </c>
      <c r="F21" s="108">
        <v>0</v>
      </c>
      <c r="G21" s="109">
        <v>114880858.8</v>
      </c>
      <c r="H21" s="110">
        <v>2360</v>
      </c>
    </row>
    <row r="22" spans="1:8" s="84" customFormat="1" outlineLevel="2" x14ac:dyDescent="0.2">
      <c r="A22" s="105"/>
      <c r="B22" s="106" t="s">
        <v>356</v>
      </c>
      <c r="C22" s="107">
        <v>114880858.8</v>
      </c>
      <c r="D22" s="108">
        <v>2360</v>
      </c>
      <c r="E22" s="107">
        <v>-5014222</v>
      </c>
      <c r="F22" s="108">
        <v>0</v>
      </c>
      <c r="G22" s="109">
        <v>109866636.8</v>
      </c>
      <c r="H22" s="110">
        <v>2360</v>
      </c>
    </row>
    <row r="23" spans="1:8" s="84" customFormat="1" outlineLevel="2" x14ac:dyDescent="0.2">
      <c r="A23" s="105"/>
      <c r="B23" s="106" t="s">
        <v>357</v>
      </c>
      <c r="C23" s="107">
        <v>114880858.8</v>
      </c>
      <c r="D23" s="108">
        <v>2360</v>
      </c>
      <c r="E23" s="107">
        <v>-5014222</v>
      </c>
      <c r="F23" s="108">
        <v>0</v>
      </c>
      <c r="G23" s="109">
        <v>109866636.8</v>
      </c>
      <c r="H23" s="110">
        <v>2360</v>
      </c>
    </row>
    <row r="24" spans="1:8" s="84" customFormat="1" outlineLevel="2" x14ac:dyDescent="0.2">
      <c r="A24" s="105"/>
      <c r="B24" s="106" t="s">
        <v>358</v>
      </c>
      <c r="C24" s="107">
        <v>114880858.8</v>
      </c>
      <c r="D24" s="108">
        <v>2360</v>
      </c>
      <c r="E24" s="107">
        <v>-5014222</v>
      </c>
      <c r="F24" s="108">
        <v>0</v>
      </c>
      <c r="G24" s="109">
        <v>109866636.8</v>
      </c>
      <c r="H24" s="110">
        <v>2360</v>
      </c>
    </row>
    <row r="25" spans="1:8" s="84" customFormat="1" outlineLevel="2" x14ac:dyDescent="0.2">
      <c r="A25" s="105"/>
      <c r="B25" s="106" t="s">
        <v>359</v>
      </c>
      <c r="C25" s="107">
        <v>114880858.8</v>
      </c>
      <c r="D25" s="108">
        <v>2360</v>
      </c>
      <c r="E25" s="107">
        <v>-5014222</v>
      </c>
      <c r="F25" s="108">
        <v>0</v>
      </c>
      <c r="G25" s="109">
        <v>109866636.8</v>
      </c>
      <c r="H25" s="110">
        <v>2360</v>
      </c>
    </row>
    <row r="26" spans="1:8" s="84" customFormat="1" outlineLevel="2" x14ac:dyDescent="0.2">
      <c r="A26" s="105"/>
      <c r="B26" s="106" t="s">
        <v>360</v>
      </c>
      <c r="C26" s="107">
        <v>114880858.8</v>
      </c>
      <c r="D26" s="108">
        <v>2360</v>
      </c>
      <c r="E26" s="107">
        <v>-5014222</v>
      </c>
      <c r="F26" s="108">
        <v>0</v>
      </c>
      <c r="G26" s="109">
        <v>109866636.8</v>
      </c>
      <c r="H26" s="110">
        <v>2360</v>
      </c>
    </row>
    <row r="27" spans="1:8" s="84" customFormat="1" outlineLevel="2" x14ac:dyDescent="0.2">
      <c r="A27" s="105"/>
      <c r="B27" s="106" t="s">
        <v>361</v>
      </c>
      <c r="C27" s="107">
        <v>114880858.8</v>
      </c>
      <c r="D27" s="108">
        <v>2360</v>
      </c>
      <c r="E27" s="107">
        <v>-5014222</v>
      </c>
      <c r="F27" s="108">
        <v>0</v>
      </c>
      <c r="G27" s="109">
        <v>109866636.8</v>
      </c>
      <c r="H27" s="110">
        <v>2360</v>
      </c>
    </row>
    <row r="28" spans="1:8" s="84" customFormat="1" outlineLevel="2" x14ac:dyDescent="0.2">
      <c r="A28" s="105"/>
      <c r="B28" s="106" t="s">
        <v>362</v>
      </c>
      <c r="C28" s="107">
        <v>114880858.8</v>
      </c>
      <c r="D28" s="108">
        <v>2360</v>
      </c>
      <c r="E28" s="107">
        <v>-5014222</v>
      </c>
      <c r="F28" s="108">
        <v>0</v>
      </c>
      <c r="G28" s="109">
        <v>109866636.8</v>
      </c>
      <c r="H28" s="110">
        <v>2360</v>
      </c>
    </row>
    <row r="29" spans="1:8" s="84" customFormat="1" outlineLevel="2" x14ac:dyDescent="0.2">
      <c r="A29" s="105"/>
      <c r="B29" s="106" t="s">
        <v>363</v>
      </c>
      <c r="C29" s="107">
        <v>114880858.8</v>
      </c>
      <c r="D29" s="108">
        <v>2360</v>
      </c>
      <c r="E29" s="107">
        <v>-5014222</v>
      </c>
      <c r="F29" s="108">
        <v>0</v>
      </c>
      <c r="G29" s="109">
        <v>109866636.8</v>
      </c>
      <c r="H29" s="110">
        <v>2360</v>
      </c>
    </row>
    <row r="30" spans="1:8" s="84" customFormat="1" outlineLevel="2" x14ac:dyDescent="0.2">
      <c r="A30" s="105"/>
      <c r="B30" s="106" t="s">
        <v>364</v>
      </c>
      <c r="C30" s="107">
        <v>114880858.8</v>
      </c>
      <c r="D30" s="108">
        <v>2360</v>
      </c>
      <c r="E30" s="107">
        <v>-5014222</v>
      </c>
      <c r="F30" s="108">
        <v>0</v>
      </c>
      <c r="G30" s="109">
        <v>109866636.8</v>
      </c>
      <c r="H30" s="110">
        <v>2360</v>
      </c>
    </row>
    <row r="31" spans="1:8" s="84" customFormat="1" outlineLevel="2" x14ac:dyDescent="0.2">
      <c r="A31" s="105"/>
      <c r="B31" s="106" t="s">
        <v>365</v>
      </c>
      <c r="C31" s="107">
        <v>114880858.8</v>
      </c>
      <c r="D31" s="108">
        <v>2360</v>
      </c>
      <c r="E31" s="107">
        <v>-5014222</v>
      </c>
      <c r="F31" s="108">
        <v>0</v>
      </c>
      <c r="G31" s="109">
        <v>109866636.8</v>
      </c>
      <c r="H31" s="110">
        <v>2360</v>
      </c>
    </row>
    <row r="32" spans="1:8" s="84" customFormat="1" outlineLevel="2" x14ac:dyDescent="0.2">
      <c r="A32" s="105"/>
      <c r="B32" s="106" t="s">
        <v>366</v>
      </c>
      <c r="C32" s="107">
        <v>115221600.23</v>
      </c>
      <c r="D32" s="108">
        <v>2367</v>
      </c>
      <c r="E32" s="107">
        <v>-5014221.88</v>
      </c>
      <c r="F32" s="108">
        <v>0</v>
      </c>
      <c r="G32" s="109">
        <v>110207378.34999999</v>
      </c>
      <c r="H32" s="110">
        <v>2367</v>
      </c>
    </row>
    <row r="33" spans="1:8" s="84" customFormat="1" x14ac:dyDescent="0.2">
      <c r="A33" s="96" t="s">
        <v>415</v>
      </c>
      <c r="B33" s="96" t="s">
        <v>313</v>
      </c>
      <c r="C33" s="97">
        <v>954635695.17999995</v>
      </c>
      <c r="D33" s="98">
        <v>16646</v>
      </c>
      <c r="E33" s="97">
        <v>-38185427.810000002</v>
      </c>
      <c r="F33" s="98">
        <v>0</v>
      </c>
      <c r="G33" s="97">
        <v>916450267.37</v>
      </c>
      <c r="H33" s="98">
        <v>16646</v>
      </c>
    </row>
    <row r="34" spans="1:8" s="84" customFormat="1" outlineLevel="1" x14ac:dyDescent="0.2">
      <c r="A34" s="99"/>
      <c r="B34" s="100" t="s">
        <v>454</v>
      </c>
      <c r="C34" s="101">
        <v>954635695.17999995</v>
      </c>
      <c r="D34" s="102">
        <v>16646</v>
      </c>
      <c r="E34" s="101">
        <v>-38185427.810000002</v>
      </c>
      <c r="F34" s="102">
        <v>0</v>
      </c>
      <c r="G34" s="103">
        <v>916450267.37</v>
      </c>
      <c r="H34" s="104">
        <v>16646</v>
      </c>
    </row>
    <row r="35" spans="1:8" s="84" customFormat="1" outlineLevel="2" x14ac:dyDescent="0.2">
      <c r="A35" s="105"/>
      <c r="B35" s="106" t="s">
        <v>355</v>
      </c>
      <c r="C35" s="107">
        <v>79543409.75</v>
      </c>
      <c r="D35" s="108">
        <v>1387</v>
      </c>
      <c r="E35" s="107">
        <v>0</v>
      </c>
      <c r="F35" s="108">
        <v>0</v>
      </c>
      <c r="G35" s="109">
        <v>79543409.75</v>
      </c>
      <c r="H35" s="110">
        <v>1387</v>
      </c>
    </row>
    <row r="36" spans="1:8" s="84" customFormat="1" outlineLevel="2" x14ac:dyDescent="0.2">
      <c r="A36" s="105"/>
      <c r="B36" s="106" t="s">
        <v>356</v>
      </c>
      <c r="C36" s="107">
        <v>79543409.75</v>
      </c>
      <c r="D36" s="108">
        <v>1387</v>
      </c>
      <c r="E36" s="107">
        <v>-3471402.52</v>
      </c>
      <c r="F36" s="108">
        <v>0</v>
      </c>
      <c r="G36" s="109">
        <v>76072007.230000004</v>
      </c>
      <c r="H36" s="110">
        <v>1387</v>
      </c>
    </row>
    <row r="37" spans="1:8" s="84" customFormat="1" outlineLevel="2" x14ac:dyDescent="0.2">
      <c r="A37" s="105"/>
      <c r="B37" s="106" t="s">
        <v>357</v>
      </c>
      <c r="C37" s="107">
        <v>79543409.75</v>
      </c>
      <c r="D37" s="108">
        <v>1387</v>
      </c>
      <c r="E37" s="107">
        <v>-3471402.52</v>
      </c>
      <c r="F37" s="108">
        <v>0</v>
      </c>
      <c r="G37" s="109">
        <v>76072007.230000004</v>
      </c>
      <c r="H37" s="110">
        <v>1387</v>
      </c>
    </row>
    <row r="38" spans="1:8" s="84" customFormat="1" outlineLevel="2" x14ac:dyDescent="0.2">
      <c r="A38" s="105"/>
      <c r="B38" s="106" t="s">
        <v>358</v>
      </c>
      <c r="C38" s="107">
        <v>79543409.75</v>
      </c>
      <c r="D38" s="108">
        <v>1387</v>
      </c>
      <c r="E38" s="107">
        <v>-3471402.52</v>
      </c>
      <c r="F38" s="108">
        <v>0</v>
      </c>
      <c r="G38" s="109">
        <v>76072007.230000004</v>
      </c>
      <c r="H38" s="110">
        <v>1387</v>
      </c>
    </row>
    <row r="39" spans="1:8" s="84" customFormat="1" outlineLevel="2" x14ac:dyDescent="0.2">
      <c r="A39" s="105"/>
      <c r="B39" s="106" t="s">
        <v>359</v>
      </c>
      <c r="C39" s="107">
        <v>79543409.75</v>
      </c>
      <c r="D39" s="108">
        <v>1387</v>
      </c>
      <c r="E39" s="107">
        <v>-3471402.52</v>
      </c>
      <c r="F39" s="108">
        <v>0</v>
      </c>
      <c r="G39" s="109">
        <v>76072007.230000004</v>
      </c>
      <c r="H39" s="110">
        <v>1387</v>
      </c>
    </row>
    <row r="40" spans="1:8" s="84" customFormat="1" outlineLevel="2" x14ac:dyDescent="0.2">
      <c r="A40" s="105"/>
      <c r="B40" s="106" t="s">
        <v>360</v>
      </c>
      <c r="C40" s="107">
        <v>79543409.75</v>
      </c>
      <c r="D40" s="108">
        <v>1387</v>
      </c>
      <c r="E40" s="107">
        <v>-3471402.52</v>
      </c>
      <c r="F40" s="108">
        <v>0</v>
      </c>
      <c r="G40" s="109">
        <v>76072007.230000004</v>
      </c>
      <c r="H40" s="110">
        <v>1387</v>
      </c>
    </row>
    <row r="41" spans="1:8" s="84" customFormat="1" outlineLevel="2" x14ac:dyDescent="0.2">
      <c r="A41" s="105"/>
      <c r="B41" s="106" t="s">
        <v>361</v>
      </c>
      <c r="C41" s="107">
        <v>79543409.75</v>
      </c>
      <c r="D41" s="108">
        <v>1387</v>
      </c>
      <c r="E41" s="107">
        <v>-3471402.52</v>
      </c>
      <c r="F41" s="108">
        <v>0</v>
      </c>
      <c r="G41" s="109">
        <v>76072007.230000004</v>
      </c>
      <c r="H41" s="110">
        <v>1387</v>
      </c>
    </row>
    <row r="42" spans="1:8" s="84" customFormat="1" outlineLevel="2" x14ac:dyDescent="0.2">
      <c r="A42" s="105"/>
      <c r="B42" s="106" t="s">
        <v>362</v>
      </c>
      <c r="C42" s="107">
        <v>79543409.75</v>
      </c>
      <c r="D42" s="108">
        <v>1387</v>
      </c>
      <c r="E42" s="107">
        <v>-3471402.52</v>
      </c>
      <c r="F42" s="108">
        <v>0</v>
      </c>
      <c r="G42" s="109">
        <v>76072007.230000004</v>
      </c>
      <c r="H42" s="110">
        <v>1387</v>
      </c>
    </row>
    <row r="43" spans="1:8" s="84" customFormat="1" outlineLevel="2" x14ac:dyDescent="0.2">
      <c r="A43" s="105"/>
      <c r="B43" s="106" t="s">
        <v>363</v>
      </c>
      <c r="C43" s="107">
        <v>79543409.75</v>
      </c>
      <c r="D43" s="108">
        <v>1387</v>
      </c>
      <c r="E43" s="107">
        <v>-3471402.52</v>
      </c>
      <c r="F43" s="108">
        <v>0</v>
      </c>
      <c r="G43" s="109">
        <v>76072007.230000004</v>
      </c>
      <c r="H43" s="110">
        <v>1387</v>
      </c>
    </row>
    <row r="44" spans="1:8" s="84" customFormat="1" outlineLevel="2" x14ac:dyDescent="0.2">
      <c r="A44" s="105"/>
      <c r="B44" s="106" t="s">
        <v>364</v>
      </c>
      <c r="C44" s="107">
        <v>79543409.75</v>
      </c>
      <c r="D44" s="108">
        <v>1387</v>
      </c>
      <c r="E44" s="107">
        <v>-3471402.52</v>
      </c>
      <c r="F44" s="108">
        <v>0</v>
      </c>
      <c r="G44" s="109">
        <v>76072007.230000004</v>
      </c>
      <c r="H44" s="110">
        <v>1387</v>
      </c>
    </row>
    <row r="45" spans="1:8" s="84" customFormat="1" outlineLevel="2" x14ac:dyDescent="0.2">
      <c r="A45" s="105"/>
      <c r="B45" s="106" t="s">
        <v>365</v>
      </c>
      <c r="C45" s="107">
        <v>79543409.75</v>
      </c>
      <c r="D45" s="108">
        <v>1387</v>
      </c>
      <c r="E45" s="107">
        <v>-3471402.52</v>
      </c>
      <c r="F45" s="108">
        <v>0</v>
      </c>
      <c r="G45" s="109">
        <v>76072007.230000004</v>
      </c>
      <c r="H45" s="110">
        <v>1387</v>
      </c>
    </row>
    <row r="46" spans="1:8" s="84" customFormat="1" outlineLevel="2" x14ac:dyDescent="0.2">
      <c r="A46" s="105"/>
      <c r="B46" s="106" t="s">
        <v>366</v>
      </c>
      <c r="C46" s="107">
        <v>79658187.930000007</v>
      </c>
      <c r="D46" s="108">
        <v>1389</v>
      </c>
      <c r="E46" s="107">
        <v>-3471402.61</v>
      </c>
      <c r="F46" s="108">
        <v>0</v>
      </c>
      <c r="G46" s="109">
        <v>76186785.319999993</v>
      </c>
      <c r="H46" s="110">
        <v>1389</v>
      </c>
    </row>
    <row r="47" spans="1:8" s="84" customFormat="1" x14ac:dyDescent="0.2">
      <c r="A47" s="96" t="s">
        <v>416</v>
      </c>
      <c r="B47" s="96" t="s">
        <v>455</v>
      </c>
      <c r="C47" s="97">
        <v>48670072.420000002</v>
      </c>
      <c r="D47" s="111">
        <v>882</v>
      </c>
      <c r="E47" s="97">
        <v>-1946802.9</v>
      </c>
      <c r="F47" s="98">
        <v>0</v>
      </c>
      <c r="G47" s="97">
        <v>46723269.520000003</v>
      </c>
      <c r="H47" s="98">
        <v>882</v>
      </c>
    </row>
    <row r="48" spans="1:8" s="84" customFormat="1" outlineLevel="1" x14ac:dyDescent="0.2">
      <c r="A48" s="99"/>
      <c r="B48" s="100" t="s">
        <v>454</v>
      </c>
      <c r="C48" s="101">
        <v>48670072.420000002</v>
      </c>
      <c r="D48" s="112">
        <v>882</v>
      </c>
      <c r="E48" s="101">
        <v>-1946802.9</v>
      </c>
      <c r="F48" s="102">
        <v>0</v>
      </c>
      <c r="G48" s="103">
        <v>46723269.520000003</v>
      </c>
      <c r="H48" s="104">
        <v>882</v>
      </c>
    </row>
    <row r="49" spans="1:8" s="84" customFormat="1" outlineLevel="2" x14ac:dyDescent="0.2">
      <c r="A49" s="105"/>
      <c r="B49" s="106" t="s">
        <v>355</v>
      </c>
      <c r="C49" s="107">
        <v>3917269.14</v>
      </c>
      <c r="D49" s="113">
        <v>74</v>
      </c>
      <c r="E49" s="107">
        <v>0</v>
      </c>
      <c r="F49" s="108">
        <v>0</v>
      </c>
      <c r="G49" s="109">
        <v>3917269.14</v>
      </c>
      <c r="H49" s="110">
        <v>74</v>
      </c>
    </row>
    <row r="50" spans="1:8" s="84" customFormat="1" outlineLevel="2" x14ac:dyDescent="0.2">
      <c r="A50" s="105"/>
      <c r="B50" s="106" t="s">
        <v>356</v>
      </c>
      <c r="C50" s="107">
        <v>4470315.58</v>
      </c>
      <c r="D50" s="113">
        <v>78</v>
      </c>
      <c r="E50" s="107">
        <v>-176982.08</v>
      </c>
      <c r="F50" s="108">
        <v>0</v>
      </c>
      <c r="G50" s="109">
        <v>4293333.5</v>
      </c>
      <c r="H50" s="110">
        <v>78</v>
      </c>
    </row>
    <row r="51" spans="1:8" s="84" customFormat="1" outlineLevel="2" x14ac:dyDescent="0.2">
      <c r="A51" s="105"/>
      <c r="B51" s="106" t="s">
        <v>357</v>
      </c>
      <c r="C51" s="107">
        <v>4028248.77</v>
      </c>
      <c r="D51" s="113">
        <v>73</v>
      </c>
      <c r="E51" s="107">
        <v>-176982.08</v>
      </c>
      <c r="F51" s="108">
        <v>0</v>
      </c>
      <c r="G51" s="109">
        <v>3851266.69</v>
      </c>
      <c r="H51" s="110">
        <v>73</v>
      </c>
    </row>
    <row r="52" spans="1:8" s="84" customFormat="1" outlineLevel="2" x14ac:dyDescent="0.2">
      <c r="A52" s="105"/>
      <c r="B52" s="106" t="s">
        <v>358</v>
      </c>
      <c r="C52" s="107">
        <v>4028248.77</v>
      </c>
      <c r="D52" s="113">
        <v>73</v>
      </c>
      <c r="E52" s="107">
        <v>-176982.08</v>
      </c>
      <c r="F52" s="108">
        <v>0</v>
      </c>
      <c r="G52" s="109">
        <v>3851266.69</v>
      </c>
      <c r="H52" s="110">
        <v>73</v>
      </c>
    </row>
    <row r="53" spans="1:8" s="84" customFormat="1" outlineLevel="2" x14ac:dyDescent="0.2">
      <c r="A53" s="105"/>
      <c r="B53" s="106" t="s">
        <v>359</v>
      </c>
      <c r="C53" s="107">
        <v>4028248.77</v>
      </c>
      <c r="D53" s="113">
        <v>73</v>
      </c>
      <c r="E53" s="107">
        <v>-176982.08</v>
      </c>
      <c r="F53" s="108">
        <v>0</v>
      </c>
      <c r="G53" s="109">
        <v>3851266.69</v>
      </c>
      <c r="H53" s="110">
        <v>73</v>
      </c>
    </row>
    <row r="54" spans="1:8" s="84" customFormat="1" outlineLevel="2" x14ac:dyDescent="0.2">
      <c r="A54" s="105"/>
      <c r="B54" s="106" t="s">
        <v>360</v>
      </c>
      <c r="C54" s="107">
        <v>4028248.77</v>
      </c>
      <c r="D54" s="113">
        <v>73</v>
      </c>
      <c r="E54" s="107">
        <v>-176982.08</v>
      </c>
      <c r="F54" s="108">
        <v>0</v>
      </c>
      <c r="G54" s="109">
        <v>3851266.69</v>
      </c>
      <c r="H54" s="110">
        <v>73</v>
      </c>
    </row>
    <row r="55" spans="1:8" s="84" customFormat="1" outlineLevel="2" x14ac:dyDescent="0.2">
      <c r="A55" s="105"/>
      <c r="B55" s="106" t="s">
        <v>361</v>
      </c>
      <c r="C55" s="107">
        <v>4028248.77</v>
      </c>
      <c r="D55" s="113">
        <v>73</v>
      </c>
      <c r="E55" s="107">
        <v>-176982.08</v>
      </c>
      <c r="F55" s="108">
        <v>0</v>
      </c>
      <c r="G55" s="109">
        <v>3851266.69</v>
      </c>
      <c r="H55" s="110">
        <v>73</v>
      </c>
    </row>
    <row r="56" spans="1:8" s="84" customFormat="1" outlineLevel="2" x14ac:dyDescent="0.2">
      <c r="A56" s="105"/>
      <c r="B56" s="106" t="s">
        <v>362</v>
      </c>
      <c r="C56" s="107">
        <v>4028248.77</v>
      </c>
      <c r="D56" s="113">
        <v>73</v>
      </c>
      <c r="E56" s="107">
        <v>-176982.08</v>
      </c>
      <c r="F56" s="108">
        <v>0</v>
      </c>
      <c r="G56" s="109">
        <v>3851266.69</v>
      </c>
      <c r="H56" s="110">
        <v>73</v>
      </c>
    </row>
    <row r="57" spans="1:8" s="84" customFormat="1" outlineLevel="2" x14ac:dyDescent="0.2">
      <c r="A57" s="105"/>
      <c r="B57" s="106" t="s">
        <v>363</v>
      </c>
      <c r="C57" s="107">
        <v>4028248.77</v>
      </c>
      <c r="D57" s="113">
        <v>73</v>
      </c>
      <c r="E57" s="107">
        <v>-176982.08</v>
      </c>
      <c r="F57" s="108">
        <v>0</v>
      </c>
      <c r="G57" s="109">
        <v>3851266.69</v>
      </c>
      <c r="H57" s="110">
        <v>73</v>
      </c>
    </row>
    <row r="58" spans="1:8" s="84" customFormat="1" outlineLevel="2" x14ac:dyDescent="0.2">
      <c r="A58" s="105"/>
      <c r="B58" s="106" t="s">
        <v>364</v>
      </c>
      <c r="C58" s="107">
        <v>4028248.77</v>
      </c>
      <c r="D58" s="113">
        <v>73</v>
      </c>
      <c r="E58" s="107">
        <v>-176982.08</v>
      </c>
      <c r="F58" s="108">
        <v>0</v>
      </c>
      <c r="G58" s="109">
        <v>3851266.69</v>
      </c>
      <c r="H58" s="110">
        <v>73</v>
      </c>
    </row>
    <row r="59" spans="1:8" s="84" customFormat="1" outlineLevel="2" x14ac:dyDescent="0.2">
      <c r="A59" s="105"/>
      <c r="B59" s="106" t="s">
        <v>365</v>
      </c>
      <c r="C59" s="107">
        <v>4028248.77</v>
      </c>
      <c r="D59" s="113">
        <v>73</v>
      </c>
      <c r="E59" s="107">
        <v>-176982.08</v>
      </c>
      <c r="F59" s="108">
        <v>0</v>
      </c>
      <c r="G59" s="109">
        <v>3851266.69</v>
      </c>
      <c r="H59" s="110">
        <v>73</v>
      </c>
    </row>
    <row r="60" spans="1:8" s="84" customFormat="1" outlineLevel="2" x14ac:dyDescent="0.2">
      <c r="A60" s="105"/>
      <c r="B60" s="106" t="s">
        <v>366</v>
      </c>
      <c r="C60" s="107">
        <v>4028248.77</v>
      </c>
      <c r="D60" s="113">
        <v>73</v>
      </c>
      <c r="E60" s="107">
        <v>-176982.1</v>
      </c>
      <c r="F60" s="108">
        <v>0</v>
      </c>
      <c r="G60" s="109">
        <v>3851266.67</v>
      </c>
      <c r="H60" s="110">
        <v>73</v>
      </c>
    </row>
    <row r="61" spans="1:8" s="84" customFormat="1" x14ac:dyDescent="0.2">
      <c r="A61" s="96" t="s">
        <v>417</v>
      </c>
      <c r="B61" s="96" t="s">
        <v>333</v>
      </c>
      <c r="C61" s="97">
        <v>13878524.68</v>
      </c>
      <c r="D61" s="111">
        <v>416</v>
      </c>
      <c r="E61" s="97">
        <v>-555140.99</v>
      </c>
      <c r="F61" s="98">
        <v>0</v>
      </c>
      <c r="G61" s="97">
        <v>13323383.689999999</v>
      </c>
      <c r="H61" s="98">
        <v>416</v>
      </c>
    </row>
    <row r="62" spans="1:8" s="84" customFormat="1" outlineLevel="1" x14ac:dyDescent="0.2">
      <c r="A62" s="99"/>
      <c r="B62" s="100" t="s">
        <v>454</v>
      </c>
      <c r="C62" s="101">
        <v>13878524.68</v>
      </c>
      <c r="D62" s="112">
        <v>416</v>
      </c>
      <c r="E62" s="101">
        <v>-555140.99</v>
      </c>
      <c r="F62" s="102">
        <v>0</v>
      </c>
      <c r="G62" s="103">
        <v>13323383.689999999</v>
      </c>
      <c r="H62" s="104">
        <v>416</v>
      </c>
    </row>
    <row r="63" spans="1:8" s="84" customFormat="1" outlineLevel="2" x14ac:dyDescent="0.2">
      <c r="A63" s="105"/>
      <c r="B63" s="106" t="s">
        <v>355</v>
      </c>
      <c r="C63" s="107">
        <v>979365.19</v>
      </c>
      <c r="D63" s="113">
        <v>38</v>
      </c>
      <c r="E63" s="107">
        <v>0</v>
      </c>
      <c r="F63" s="108">
        <v>0</v>
      </c>
      <c r="G63" s="109">
        <v>979365.19</v>
      </c>
      <c r="H63" s="110">
        <v>38</v>
      </c>
    </row>
    <row r="64" spans="1:8" s="84" customFormat="1" outlineLevel="2" x14ac:dyDescent="0.2">
      <c r="A64" s="105"/>
      <c r="B64" s="106" t="s">
        <v>356</v>
      </c>
      <c r="C64" s="107">
        <v>1556133.89</v>
      </c>
      <c r="D64" s="113">
        <v>38</v>
      </c>
      <c r="E64" s="107">
        <v>-50467.360000000001</v>
      </c>
      <c r="F64" s="108">
        <v>0</v>
      </c>
      <c r="G64" s="109">
        <v>1505666.53</v>
      </c>
      <c r="H64" s="110">
        <v>38</v>
      </c>
    </row>
    <row r="65" spans="1:8" s="84" customFormat="1" outlineLevel="2" x14ac:dyDescent="0.2">
      <c r="A65" s="105"/>
      <c r="B65" s="106" t="s">
        <v>357</v>
      </c>
      <c r="C65" s="107">
        <v>1134302.56</v>
      </c>
      <c r="D65" s="113">
        <v>34</v>
      </c>
      <c r="E65" s="107">
        <v>-50467.360000000001</v>
      </c>
      <c r="F65" s="108">
        <v>0</v>
      </c>
      <c r="G65" s="109">
        <v>1083835.2</v>
      </c>
      <c r="H65" s="110">
        <v>34</v>
      </c>
    </row>
    <row r="66" spans="1:8" s="84" customFormat="1" outlineLevel="2" x14ac:dyDescent="0.2">
      <c r="A66" s="105"/>
      <c r="B66" s="106" t="s">
        <v>358</v>
      </c>
      <c r="C66" s="107">
        <v>1134302.56</v>
      </c>
      <c r="D66" s="113">
        <v>34</v>
      </c>
      <c r="E66" s="107">
        <v>-50467.360000000001</v>
      </c>
      <c r="F66" s="108">
        <v>0</v>
      </c>
      <c r="G66" s="109">
        <v>1083835.2</v>
      </c>
      <c r="H66" s="110">
        <v>34</v>
      </c>
    </row>
    <row r="67" spans="1:8" s="84" customFormat="1" outlineLevel="2" x14ac:dyDescent="0.2">
      <c r="A67" s="105"/>
      <c r="B67" s="106" t="s">
        <v>359</v>
      </c>
      <c r="C67" s="107">
        <v>1134302.56</v>
      </c>
      <c r="D67" s="113">
        <v>34</v>
      </c>
      <c r="E67" s="107">
        <v>-50467.360000000001</v>
      </c>
      <c r="F67" s="108">
        <v>0</v>
      </c>
      <c r="G67" s="109">
        <v>1083835.2</v>
      </c>
      <c r="H67" s="110">
        <v>34</v>
      </c>
    </row>
    <row r="68" spans="1:8" s="84" customFormat="1" outlineLevel="2" x14ac:dyDescent="0.2">
      <c r="A68" s="105"/>
      <c r="B68" s="106" t="s">
        <v>360</v>
      </c>
      <c r="C68" s="107">
        <v>1134302.56</v>
      </c>
      <c r="D68" s="113">
        <v>34</v>
      </c>
      <c r="E68" s="107">
        <v>-50467.360000000001</v>
      </c>
      <c r="F68" s="108">
        <v>0</v>
      </c>
      <c r="G68" s="109">
        <v>1083835.2</v>
      </c>
      <c r="H68" s="110">
        <v>34</v>
      </c>
    </row>
    <row r="69" spans="1:8" s="84" customFormat="1" outlineLevel="2" x14ac:dyDescent="0.2">
      <c r="A69" s="105"/>
      <c r="B69" s="106" t="s">
        <v>361</v>
      </c>
      <c r="C69" s="107">
        <v>1134302.56</v>
      </c>
      <c r="D69" s="113">
        <v>34</v>
      </c>
      <c r="E69" s="107">
        <v>-50467.360000000001</v>
      </c>
      <c r="F69" s="108">
        <v>0</v>
      </c>
      <c r="G69" s="109">
        <v>1083835.2</v>
      </c>
      <c r="H69" s="110">
        <v>34</v>
      </c>
    </row>
    <row r="70" spans="1:8" s="84" customFormat="1" outlineLevel="2" x14ac:dyDescent="0.2">
      <c r="A70" s="105"/>
      <c r="B70" s="106" t="s">
        <v>362</v>
      </c>
      <c r="C70" s="107">
        <v>1134302.56</v>
      </c>
      <c r="D70" s="113">
        <v>34</v>
      </c>
      <c r="E70" s="107">
        <v>-50467.360000000001</v>
      </c>
      <c r="F70" s="108">
        <v>0</v>
      </c>
      <c r="G70" s="109">
        <v>1083835.2</v>
      </c>
      <c r="H70" s="110">
        <v>34</v>
      </c>
    </row>
    <row r="71" spans="1:8" s="84" customFormat="1" outlineLevel="2" x14ac:dyDescent="0.2">
      <c r="A71" s="105"/>
      <c r="B71" s="106" t="s">
        <v>363</v>
      </c>
      <c r="C71" s="107">
        <v>1134302.56</v>
      </c>
      <c r="D71" s="113">
        <v>34</v>
      </c>
      <c r="E71" s="107">
        <v>-50467.360000000001</v>
      </c>
      <c r="F71" s="108">
        <v>0</v>
      </c>
      <c r="G71" s="109">
        <v>1083835.2</v>
      </c>
      <c r="H71" s="110">
        <v>34</v>
      </c>
    </row>
    <row r="72" spans="1:8" s="84" customFormat="1" outlineLevel="2" x14ac:dyDescent="0.2">
      <c r="A72" s="105"/>
      <c r="B72" s="106" t="s">
        <v>364</v>
      </c>
      <c r="C72" s="107">
        <v>1134302.56</v>
      </c>
      <c r="D72" s="113">
        <v>34</v>
      </c>
      <c r="E72" s="107">
        <v>-50467.360000000001</v>
      </c>
      <c r="F72" s="108">
        <v>0</v>
      </c>
      <c r="G72" s="109">
        <v>1083835.2</v>
      </c>
      <c r="H72" s="110">
        <v>34</v>
      </c>
    </row>
    <row r="73" spans="1:8" s="84" customFormat="1" outlineLevel="2" x14ac:dyDescent="0.2">
      <c r="A73" s="105"/>
      <c r="B73" s="106" t="s">
        <v>365</v>
      </c>
      <c r="C73" s="107">
        <v>1134302.56</v>
      </c>
      <c r="D73" s="113">
        <v>34</v>
      </c>
      <c r="E73" s="107">
        <v>-50467.360000000001</v>
      </c>
      <c r="F73" s="108">
        <v>0</v>
      </c>
      <c r="G73" s="109">
        <v>1083835.2</v>
      </c>
      <c r="H73" s="110">
        <v>34</v>
      </c>
    </row>
    <row r="74" spans="1:8" s="84" customFormat="1" outlineLevel="2" x14ac:dyDescent="0.2">
      <c r="A74" s="105"/>
      <c r="B74" s="106" t="s">
        <v>366</v>
      </c>
      <c r="C74" s="107">
        <v>1134302.56</v>
      </c>
      <c r="D74" s="113">
        <v>34</v>
      </c>
      <c r="E74" s="107">
        <v>-50467.39</v>
      </c>
      <c r="F74" s="108">
        <v>0</v>
      </c>
      <c r="G74" s="109">
        <v>1083835.17</v>
      </c>
      <c r="H74" s="110">
        <v>34</v>
      </c>
    </row>
    <row r="75" spans="1:8" s="84" customFormat="1" x14ac:dyDescent="0.2">
      <c r="A75" s="96" t="s">
        <v>418</v>
      </c>
      <c r="B75" s="96" t="s">
        <v>339</v>
      </c>
      <c r="C75" s="97">
        <v>41391474.950000003</v>
      </c>
      <c r="D75" s="111">
        <v>927</v>
      </c>
      <c r="E75" s="97">
        <v>-1655659</v>
      </c>
      <c r="F75" s="98">
        <v>0</v>
      </c>
      <c r="G75" s="97">
        <v>39735815.950000003</v>
      </c>
      <c r="H75" s="98">
        <v>927</v>
      </c>
    </row>
    <row r="76" spans="1:8" s="84" customFormat="1" outlineLevel="1" x14ac:dyDescent="0.2">
      <c r="A76" s="99"/>
      <c r="B76" s="100" t="s">
        <v>454</v>
      </c>
      <c r="C76" s="101">
        <v>41391474.950000003</v>
      </c>
      <c r="D76" s="112">
        <v>927</v>
      </c>
      <c r="E76" s="101">
        <v>-1655659</v>
      </c>
      <c r="F76" s="102">
        <v>0</v>
      </c>
      <c r="G76" s="103">
        <v>39735815.950000003</v>
      </c>
      <c r="H76" s="104">
        <v>927</v>
      </c>
    </row>
    <row r="77" spans="1:8" s="84" customFormat="1" outlineLevel="2" x14ac:dyDescent="0.2">
      <c r="A77" s="105"/>
      <c r="B77" s="106" t="s">
        <v>355</v>
      </c>
      <c r="C77" s="107">
        <v>3438127</v>
      </c>
      <c r="D77" s="113">
        <v>77</v>
      </c>
      <c r="E77" s="107">
        <v>0</v>
      </c>
      <c r="F77" s="108">
        <v>0</v>
      </c>
      <c r="G77" s="109">
        <v>3438127</v>
      </c>
      <c r="H77" s="110">
        <v>77</v>
      </c>
    </row>
    <row r="78" spans="1:8" s="84" customFormat="1" outlineLevel="2" x14ac:dyDescent="0.2">
      <c r="A78" s="105"/>
      <c r="B78" s="106" t="s">
        <v>356</v>
      </c>
      <c r="C78" s="107">
        <v>3438127</v>
      </c>
      <c r="D78" s="113">
        <v>77</v>
      </c>
      <c r="E78" s="107">
        <v>-150514.44</v>
      </c>
      <c r="F78" s="108">
        <v>0</v>
      </c>
      <c r="G78" s="109">
        <v>3287612.56</v>
      </c>
      <c r="H78" s="110">
        <v>77</v>
      </c>
    </row>
    <row r="79" spans="1:8" s="84" customFormat="1" outlineLevel="2" x14ac:dyDescent="0.2">
      <c r="A79" s="105"/>
      <c r="B79" s="106" t="s">
        <v>357</v>
      </c>
      <c r="C79" s="107">
        <v>3438127</v>
      </c>
      <c r="D79" s="113">
        <v>77</v>
      </c>
      <c r="E79" s="107">
        <v>-150514.44</v>
      </c>
      <c r="F79" s="108">
        <v>0</v>
      </c>
      <c r="G79" s="109">
        <v>3287612.56</v>
      </c>
      <c r="H79" s="110">
        <v>77</v>
      </c>
    </row>
    <row r="80" spans="1:8" s="84" customFormat="1" outlineLevel="2" x14ac:dyDescent="0.2">
      <c r="A80" s="105"/>
      <c r="B80" s="106" t="s">
        <v>358</v>
      </c>
      <c r="C80" s="107">
        <v>3438127</v>
      </c>
      <c r="D80" s="113">
        <v>77</v>
      </c>
      <c r="E80" s="107">
        <v>-150514.44</v>
      </c>
      <c r="F80" s="108">
        <v>0</v>
      </c>
      <c r="G80" s="109">
        <v>3287612.56</v>
      </c>
      <c r="H80" s="110">
        <v>77</v>
      </c>
    </row>
    <row r="81" spans="1:8" s="84" customFormat="1" outlineLevel="2" x14ac:dyDescent="0.2">
      <c r="A81" s="105"/>
      <c r="B81" s="106" t="s">
        <v>359</v>
      </c>
      <c r="C81" s="107">
        <v>3438127</v>
      </c>
      <c r="D81" s="113">
        <v>77</v>
      </c>
      <c r="E81" s="107">
        <v>-150514.44</v>
      </c>
      <c r="F81" s="108">
        <v>0</v>
      </c>
      <c r="G81" s="109">
        <v>3287612.56</v>
      </c>
      <c r="H81" s="110">
        <v>77</v>
      </c>
    </row>
    <row r="82" spans="1:8" s="84" customFormat="1" outlineLevel="2" x14ac:dyDescent="0.2">
      <c r="A82" s="105"/>
      <c r="B82" s="106" t="s">
        <v>360</v>
      </c>
      <c r="C82" s="107">
        <v>3438127</v>
      </c>
      <c r="D82" s="113">
        <v>77</v>
      </c>
      <c r="E82" s="107">
        <v>-150514.44</v>
      </c>
      <c r="F82" s="108">
        <v>0</v>
      </c>
      <c r="G82" s="109">
        <v>3287612.56</v>
      </c>
      <c r="H82" s="110">
        <v>77</v>
      </c>
    </row>
    <row r="83" spans="1:8" s="84" customFormat="1" outlineLevel="2" x14ac:dyDescent="0.2">
      <c r="A83" s="105"/>
      <c r="B83" s="106" t="s">
        <v>361</v>
      </c>
      <c r="C83" s="107">
        <v>3438127</v>
      </c>
      <c r="D83" s="113">
        <v>77</v>
      </c>
      <c r="E83" s="107">
        <v>-150514.44</v>
      </c>
      <c r="F83" s="108">
        <v>0</v>
      </c>
      <c r="G83" s="109">
        <v>3287612.56</v>
      </c>
      <c r="H83" s="110">
        <v>77</v>
      </c>
    </row>
    <row r="84" spans="1:8" s="84" customFormat="1" outlineLevel="2" x14ac:dyDescent="0.2">
      <c r="A84" s="105"/>
      <c r="B84" s="106" t="s">
        <v>362</v>
      </c>
      <c r="C84" s="107">
        <v>3438127</v>
      </c>
      <c r="D84" s="113">
        <v>77</v>
      </c>
      <c r="E84" s="107">
        <v>-150514.44</v>
      </c>
      <c r="F84" s="108">
        <v>0</v>
      </c>
      <c r="G84" s="109">
        <v>3287612.56</v>
      </c>
      <c r="H84" s="110">
        <v>77</v>
      </c>
    </row>
    <row r="85" spans="1:8" s="84" customFormat="1" outlineLevel="2" x14ac:dyDescent="0.2">
      <c r="A85" s="105"/>
      <c r="B85" s="106" t="s">
        <v>363</v>
      </c>
      <c r="C85" s="107">
        <v>3438127</v>
      </c>
      <c r="D85" s="113">
        <v>77</v>
      </c>
      <c r="E85" s="107">
        <v>-150514.44</v>
      </c>
      <c r="F85" s="108">
        <v>0</v>
      </c>
      <c r="G85" s="109">
        <v>3287612.56</v>
      </c>
      <c r="H85" s="110">
        <v>77</v>
      </c>
    </row>
    <row r="86" spans="1:8" s="84" customFormat="1" outlineLevel="2" x14ac:dyDescent="0.2">
      <c r="A86" s="105"/>
      <c r="B86" s="106" t="s">
        <v>364</v>
      </c>
      <c r="C86" s="107">
        <v>3438127</v>
      </c>
      <c r="D86" s="113">
        <v>77</v>
      </c>
      <c r="E86" s="107">
        <v>-150514.44</v>
      </c>
      <c r="F86" s="108">
        <v>0</v>
      </c>
      <c r="G86" s="109">
        <v>3287612.56</v>
      </c>
      <c r="H86" s="110">
        <v>77</v>
      </c>
    </row>
    <row r="87" spans="1:8" s="84" customFormat="1" outlineLevel="2" x14ac:dyDescent="0.2">
      <c r="A87" s="105"/>
      <c r="B87" s="106" t="s">
        <v>365</v>
      </c>
      <c r="C87" s="107">
        <v>3438127</v>
      </c>
      <c r="D87" s="113">
        <v>77</v>
      </c>
      <c r="E87" s="107">
        <v>-150514.44</v>
      </c>
      <c r="F87" s="108">
        <v>0</v>
      </c>
      <c r="G87" s="109">
        <v>3287612.56</v>
      </c>
      <c r="H87" s="110">
        <v>77</v>
      </c>
    </row>
    <row r="88" spans="1:8" s="84" customFormat="1" outlineLevel="2" x14ac:dyDescent="0.2">
      <c r="A88" s="105"/>
      <c r="B88" s="106" t="s">
        <v>366</v>
      </c>
      <c r="C88" s="107">
        <v>3572077.95</v>
      </c>
      <c r="D88" s="113">
        <v>80</v>
      </c>
      <c r="E88" s="107">
        <v>-150514.6</v>
      </c>
      <c r="F88" s="108">
        <v>0</v>
      </c>
      <c r="G88" s="109">
        <v>3421563.35</v>
      </c>
      <c r="H88" s="110">
        <v>80</v>
      </c>
    </row>
    <row r="89" spans="1:8" s="84" customFormat="1" x14ac:dyDescent="0.2">
      <c r="A89" s="96" t="s">
        <v>419</v>
      </c>
      <c r="B89" s="96" t="s">
        <v>420</v>
      </c>
      <c r="C89" s="97">
        <v>313580350.10000002</v>
      </c>
      <c r="D89" s="98">
        <v>7601</v>
      </c>
      <c r="E89" s="97">
        <v>-12543214</v>
      </c>
      <c r="F89" s="98">
        <v>0</v>
      </c>
      <c r="G89" s="97">
        <v>301037136.10000002</v>
      </c>
      <c r="H89" s="98">
        <v>7601</v>
      </c>
    </row>
    <row r="90" spans="1:8" s="84" customFormat="1" outlineLevel="1" x14ac:dyDescent="0.2">
      <c r="A90" s="99"/>
      <c r="B90" s="100" t="s">
        <v>454</v>
      </c>
      <c r="C90" s="101">
        <v>313580350.10000002</v>
      </c>
      <c r="D90" s="102">
        <v>7601</v>
      </c>
      <c r="E90" s="101">
        <v>-12543214</v>
      </c>
      <c r="F90" s="102">
        <v>0</v>
      </c>
      <c r="G90" s="103">
        <v>301037136.10000002</v>
      </c>
      <c r="H90" s="104">
        <v>7601</v>
      </c>
    </row>
    <row r="91" spans="1:8" s="84" customFormat="1" outlineLevel="2" x14ac:dyDescent="0.2">
      <c r="A91" s="105"/>
      <c r="B91" s="106" t="s">
        <v>355</v>
      </c>
      <c r="C91" s="107">
        <v>29455564.190000001</v>
      </c>
      <c r="D91" s="113">
        <v>719</v>
      </c>
      <c r="E91" s="107">
        <v>0</v>
      </c>
      <c r="F91" s="108">
        <v>0</v>
      </c>
      <c r="G91" s="109">
        <v>29455564.190000001</v>
      </c>
      <c r="H91" s="110">
        <v>719</v>
      </c>
    </row>
    <row r="92" spans="1:8" s="84" customFormat="1" outlineLevel="2" x14ac:dyDescent="0.2">
      <c r="A92" s="105"/>
      <c r="B92" s="106" t="s">
        <v>356</v>
      </c>
      <c r="C92" s="107">
        <v>22979749.710000001</v>
      </c>
      <c r="D92" s="113">
        <v>552</v>
      </c>
      <c r="E92" s="107">
        <v>-1140292.2</v>
      </c>
      <c r="F92" s="108">
        <v>0</v>
      </c>
      <c r="G92" s="109">
        <v>21839457.510000002</v>
      </c>
      <c r="H92" s="110">
        <v>552</v>
      </c>
    </row>
    <row r="93" spans="1:8" s="84" customFormat="1" outlineLevel="2" x14ac:dyDescent="0.2">
      <c r="A93" s="105"/>
      <c r="B93" s="106" t="s">
        <v>357</v>
      </c>
      <c r="C93" s="107">
        <v>26114503.620000001</v>
      </c>
      <c r="D93" s="113">
        <v>633</v>
      </c>
      <c r="E93" s="107">
        <v>-1140292.2</v>
      </c>
      <c r="F93" s="108">
        <v>0</v>
      </c>
      <c r="G93" s="109">
        <v>24974211.420000002</v>
      </c>
      <c r="H93" s="110">
        <v>633</v>
      </c>
    </row>
    <row r="94" spans="1:8" s="84" customFormat="1" outlineLevel="2" x14ac:dyDescent="0.2">
      <c r="A94" s="105"/>
      <c r="B94" s="106" t="s">
        <v>358</v>
      </c>
      <c r="C94" s="107">
        <v>26114503.620000001</v>
      </c>
      <c r="D94" s="113">
        <v>633</v>
      </c>
      <c r="E94" s="107">
        <v>-1140292.2</v>
      </c>
      <c r="F94" s="108">
        <v>0</v>
      </c>
      <c r="G94" s="109">
        <v>24974211.420000002</v>
      </c>
      <c r="H94" s="110">
        <v>633</v>
      </c>
    </row>
    <row r="95" spans="1:8" s="84" customFormat="1" outlineLevel="2" x14ac:dyDescent="0.2">
      <c r="A95" s="105"/>
      <c r="B95" s="106" t="s">
        <v>359</v>
      </c>
      <c r="C95" s="107">
        <v>26114503.620000001</v>
      </c>
      <c r="D95" s="113">
        <v>633</v>
      </c>
      <c r="E95" s="107">
        <v>-1140292.2</v>
      </c>
      <c r="F95" s="108">
        <v>0</v>
      </c>
      <c r="G95" s="109">
        <v>24974211.420000002</v>
      </c>
      <c r="H95" s="110">
        <v>633</v>
      </c>
    </row>
    <row r="96" spans="1:8" s="84" customFormat="1" outlineLevel="2" x14ac:dyDescent="0.2">
      <c r="A96" s="105"/>
      <c r="B96" s="106" t="s">
        <v>360</v>
      </c>
      <c r="C96" s="107">
        <v>26114503.620000001</v>
      </c>
      <c r="D96" s="113">
        <v>633</v>
      </c>
      <c r="E96" s="107">
        <v>-1140292.2</v>
      </c>
      <c r="F96" s="108">
        <v>0</v>
      </c>
      <c r="G96" s="109">
        <v>24974211.420000002</v>
      </c>
      <c r="H96" s="110">
        <v>633</v>
      </c>
    </row>
    <row r="97" spans="1:8" s="84" customFormat="1" outlineLevel="2" x14ac:dyDescent="0.2">
      <c r="A97" s="105"/>
      <c r="B97" s="106" t="s">
        <v>361</v>
      </c>
      <c r="C97" s="107">
        <v>26114503.620000001</v>
      </c>
      <c r="D97" s="113">
        <v>633</v>
      </c>
      <c r="E97" s="107">
        <v>-1140292.2</v>
      </c>
      <c r="F97" s="108">
        <v>0</v>
      </c>
      <c r="G97" s="109">
        <v>24974211.420000002</v>
      </c>
      <c r="H97" s="110">
        <v>633</v>
      </c>
    </row>
    <row r="98" spans="1:8" s="84" customFormat="1" outlineLevel="2" x14ac:dyDescent="0.2">
      <c r="A98" s="105"/>
      <c r="B98" s="106" t="s">
        <v>362</v>
      </c>
      <c r="C98" s="107">
        <v>26114503.620000001</v>
      </c>
      <c r="D98" s="113">
        <v>633</v>
      </c>
      <c r="E98" s="107">
        <v>-1140292.2</v>
      </c>
      <c r="F98" s="108">
        <v>0</v>
      </c>
      <c r="G98" s="109">
        <v>24974211.420000002</v>
      </c>
      <c r="H98" s="110">
        <v>633</v>
      </c>
    </row>
    <row r="99" spans="1:8" s="84" customFormat="1" outlineLevel="2" x14ac:dyDescent="0.2">
      <c r="A99" s="105"/>
      <c r="B99" s="106" t="s">
        <v>363</v>
      </c>
      <c r="C99" s="107">
        <v>26114503.620000001</v>
      </c>
      <c r="D99" s="113">
        <v>633</v>
      </c>
      <c r="E99" s="107">
        <v>-1140292.2</v>
      </c>
      <c r="F99" s="108">
        <v>0</v>
      </c>
      <c r="G99" s="109">
        <v>24974211.420000002</v>
      </c>
      <c r="H99" s="110">
        <v>633</v>
      </c>
    </row>
    <row r="100" spans="1:8" s="84" customFormat="1" outlineLevel="2" x14ac:dyDescent="0.2">
      <c r="A100" s="105"/>
      <c r="B100" s="106" t="s">
        <v>364</v>
      </c>
      <c r="C100" s="107">
        <v>26114503.620000001</v>
      </c>
      <c r="D100" s="113">
        <v>633</v>
      </c>
      <c r="E100" s="107">
        <v>-1140292.2</v>
      </c>
      <c r="F100" s="108">
        <v>0</v>
      </c>
      <c r="G100" s="109">
        <v>24974211.420000002</v>
      </c>
      <c r="H100" s="110">
        <v>633</v>
      </c>
    </row>
    <row r="101" spans="1:8" s="84" customFormat="1" outlineLevel="2" x14ac:dyDescent="0.2">
      <c r="A101" s="105"/>
      <c r="B101" s="106" t="s">
        <v>365</v>
      </c>
      <c r="C101" s="107">
        <v>26114503.620000001</v>
      </c>
      <c r="D101" s="113">
        <v>633</v>
      </c>
      <c r="E101" s="107">
        <v>-1140292.2</v>
      </c>
      <c r="F101" s="108">
        <v>0</v>
      </c>
      <c r="G101" s="109">
        <v>24974211.420000002</v>
      </c>
      <c r="H101" s="110">
        <v>633</v>
      </c>
    </row>
    <row r="102" spans="1:8" s="84" customFormat="1" outlineLevel="2" x14ac:dyDescent="0.2">
      <c r="A102" s="105"/>
      <c r="B102" s="106" t="s">
        <v>366</v>
      </c>
      <c r="C102" s="107">
        <v>26114503.620000001</v>
      </c>
      <c r="D102" s="113">
        <v>633</v>
      </c>
      <c r="E102" s="107">
        <v>-1140292</v>
      </c>
      <c r="F102" s="108">
        <v>0</v>
      </c>
      <c r="G102" s="109">
        <v>24974211.620000001</v>
      </c>
      <c r="H102" s="110">
        <v>633</v>
      </c>
    </row>
    <row r="103" spans="1:8" s="84" customFormat="1" x14ac:dyDescent="0.2">
      <c r="A103" s="96" t="s">
        <v>369</v>
      </c>
      <c r="B103" s="96" t="s">
        <v>324</v>
      </c>
      <c r="C103" s="97">
        <v>869804797.41999996</v>
      </c>
      <c r="D103" s="98">
        <v>14210</v>
      </c>
      <c r="E103" s="97">
        <v>-34792191.899999999</v>
      </c>
      <c r="F103" s="98">
        <v>0</v>
      </c>
      <c r="G103" s="97">
        <v>835012605.51999998</v>
      </c>
      <c r="H103" s="98">
        <v>14210</v>
      </c>
    </row>
    <row r="104" spans="1:8" s="84" customFormat="1" outlineLevel="1" x14ac:dyDescent="0.2">
      <c r="A104" s="99"/>
      <c r="B104" s="100" t="s">
        <v>454</v>
      </c>
      <c r="C104" s="101">
        <v>869804797.41999996</v>
      </c>
      <c r="D104" s="102">
        <v>14210</v>
      </c>
      <c r="E104" s="101">
        <v>-34792191.899999999</v>
      </c>
      <c r="F104" s="102">
        <v>0</v>
      </c>
      <c r="G104" s="103">
        <v>835012605.51999998</v>
      </c>
      <c r="H104" s="104">
        <v>14210</v>
      </c>
    </row>
    <row r="105" spans="1:8" s="84" customFormat="1" outlineLevel="2" x14ac:dyDescent="0.2">
      <c r="A105" s="105"/>
      <c r="B105" s="106" t="s">
        <v>355</v>
      </c>
      <c r="C105" s="107">
        <v>72473528</v>
      </c>
      <c r="D105" s="108">
        <v>1184</v>
      </c>
      <c r="E105" s="107">
        <v>0</v>
      </c>
      <c r="F105" s="108">
        <v>0</v>
      </c>
      <c r="G105" s="109">
        <v>72473528</v>
      </c>
      <c r="H105" s="110">
        <v>1184</v>
      </c>
    </row>
    <row r="106" spans="1:8" s="84" customFormat="1" outlineLevel="2" x14ac:dyDescent="0.2">
      <c r="A106" s="105"/>
      <c r="B106" s="106" t="s">
        <v>356</v>
      </c>
      <c r="C106" s="107">
        <v>72473528</v>
      </c>
      <c r="D106" s="108">
        <v>1184</v>
      </c>
      <c r="E106" s="107">
        <v>-3162926.52</v>
      </c>
      <c r="F106" s="108">
        <v>0</v>
      </c>
      <c r="G106" s="109">
        <v>69310601.480000004</v>
      </c>
      <c r="H106" s="110">
        <v>1184</v>
      </c>
    </row>
    <row r="107" spans="1:8" s="84" customFormat="1" outlineLevel="2" x14ac:dyDescent="0.2">
      <c r="A107" s="105"/>
      <c r="B107" s="106" t="s">
        <v>357</v>
      </c>
      <c r="C107" s="107">
        <v>72473528</v>
      </c>
      <c r="D107" s="108">
        <v>1184</v>
      </c>
      <c r="E107" s="107">
        <v>-3162926.52</v>
      </c>
      <c r="F107" s="108">
        <v>0</v>
      </c>
      <c r="G107" s="109">
        <v>69310601.480000004</v>
      </c>
      <c r="H107" s="110">
        <v>1184</v>
      </c>
    </row>
    <row r="108" spans="1:8" s="84" customFormat="1" outlineLevel="2" x14ac:dyDescent="0.2">
      <c r="A108" s="105"/>
      <c r="B108" s="106" t="s">
        <v>358</v>
      </c>
      <c r="C108" s="107">
        <v>72473528</v>
      </c>
      <c r="D108" s="108">
        <v>1184</v>
      </c>
      <c r="E108" s="107">
        <v>-3162926.52</v>
      </c>
      <c r="F108" s="108">
        <v>0</v>
      </c>
      <c r="G108" s="109">
        <v>69310601.480000004</v>
      </c>
      <c r="H108" s="110">
        <v>1184</v>
      </c>
    </row>
    <row r="109" spans="1:8" s="84" customFormat="1" outlineLevel="2" x14ac:dyDescent="0.2">
      <c r="A109" s="105"/>
      <c r="B109" s="106" t="s">
        <v>359</v>
      </c>
      <c r="C109" s="107">
        <v>72473528</v>
      </c>
      <c r="D109" s="108">
        <v>1184</v>
      </c>
      <c r="E109" s="107">
        <v>-3162926.52</v>
      </c>
      <c r="F109" s="108">
        <v>0</v>
      </c>
      <c r="G109" s="109">
        <v>69310601.480000004</v>
      </c>
      <c r="H109" s="110">
        <v>1184</v>
      </c>
    </row>
    <row r="110" spans="1:8" s="84" customFormat="1" outlineLevel="2" x14ac:dyDescent="0.2">
      <c r="A110" s="105"/>
      <c r="B110" s="106" t="s">
        <v>360</v>
      </c>
      <c r="C110" s="107">
        <v>72473528</v>
      </c>
      <c r="D110" s="108">
        <v>1184</v>
      </c>
      <c r="E110" s="107">
        <v>-3162926.52</v>
      </c>
      <c r="F110" s="108">
        <v>0</v>
      </c>
      <c r="G110" s="109">
        <v>69310601.480000004</v>
      </c>
      <c r="H110" s="110">
        <v>1184</v>
      </c>
    </row>
    <row r="111" spans="1:8" s="84" customFormat="1" outlineLevel="2" x14ac:dyDescent="0.2">
      <c r="A111" s="105"/>
      <c r="B111" s="106" t="s">
        <v>361</v>
      </c>
      <c r="C111" s="107">
        <v>72473528</v>
      </c>
      <c r="D111" s="108">
        <v>1184</v>
      </c>
      <c r="E111" s="107">
        <v>-3162926.52</v>
      </c>
      <c r="F111" s="108">
        <v>0</v>
      </c>
      <c r="G111" s="109">
        <v>69310601.480000004</v>
      </c>
      <c r="H111" s="110">
        <v>1184</v>
      </c>
    </row>
    <row r="112" spans="1:8" s="84" customFormat="1" outlineLevel="2" x14ac:dyDescent="0.2">
      <c r="A112" s="105"/>
      <c r="B112" s="106" t="s">
        <v>362</v>
      </c>
      <c r="C112" s="107">
        <v>72473528</v>
      </c>
      <c r="D112" s="108">
        <v>1184</v>
      </c>
      <c r="E112" s="107">
        <v>-3162926.52</v>
      </c>
      <c r="F112" s="108">
        <v>0</v>
      </c>
      <c r="G112" s="109">
        <v>69310601.480000004</v>
      </c>
      <c r="H112" s="110">
        <v>1184</v>
      </c>
    </row>
    <row r="113" spans="1:8" s="84" customFormat="1" outlineLevel="2" x14ac:dyDescent="0.2">
      <c r="A113" s="105"/>
      <c r="B113" s="106" t="s">
        <v>363</v>
      </c>
      <c r="C113" s="107">
        <v>72473528</v>
      </c>
      <c r="D113" s="108">
        <v>1184</v>
      </c>
      <c r="E113" s="107">
        <v>-3162926.52</v>
      </c>
      <c r="F113" s="108">
        <v>0</v>
      </c>
      <c r="G113" s="109">
        <v>69310601.480000004</v>
      </c>
      <c r="H113" s="110">
        <v>1184</v>
      </c>
    </row>
    <row r="114" spans="1:8" s="84" customFormat="1" outlineLevel="2" x14ac:dyDescent="0.2">
      <c r="A114" s="105"/>
      <c r="B114" s="106" t="s">
        <v>364</v>
      </c>
      <c r="C114" s="107">
        <v>72473528</v>
      </c>
      <c r="D114" s="108">
        <v>1184</v>
      </c>
      <c r="E114" s="107">
        <v>-3162926.52</v>
      </c>
      <c r="F114" s="108">
        <v>0</v>
      </c>
      <c r="G114" s="109">
        <v>69310601.480000004</v>
      </c>
      <c r="H114" s="110">
        <v>1184</v>
      </c>
    </row>
    <row r="115" spans="1:8" s="84" customFormat="1" outlineLevel="2" x14ac:dyDescent="0.2">
      <c r="A115" s="105"/>
      <c r="B115" s="106" t="s">
        <v>365</v>
      </c>
      <c r="C115" s="107">
        <v>72473528</v>
      </c>
      <c r="D115" s="108">
        <v>1184</v>
      </c>
      <c r="E115" s="107">
        <v>-3162926.52</v>
      </c>
      <c r="F115" s="108">
        <v>0</v>
      </c>
      <c r="G115" s="109">
        <v>69310601.480000004</v>
      </c>
      <c r="H115" s="110">
        <v>1184</v>
      </c>
    </row>
    <row r="116" spans="1:8" s="84" customFormat="1" outlineLevel="2" x14ac:dyDescent="0.2">
      <c r="A116" s="105"/>
      <c r="B116" s="106" t="s">
        <v>366</v>
      </c>
      <c r="C116" s="107">
        <v>72595989.420000002</v>
      </c>
      <c r="D116" s="108">
        <v>1186</v>
      </c>
      <c r="E116" s="107">
        <v>-3162926.7</v>
      </c>
      <c r="F116" s="108">
        <v>0</v>
      </c>
      <c r="G116" s="109">
        <v>69433062.719999999</v>
      </c>
      <c r="H116" s="110">
        <v>1186</v>
      </c>
    </row>
    <row r="117" spans="1:8" s="84" customFormat="1" ht="25.5" x14ac:dyDescent="0.2">
      <c r="A117" s="96" t="s">
        <v>382</v>
      </c>
      <c r="B117" s="96" t="s">
        <v>7</v>
      </c>
      <c r="C117" s="97">
        <v>724790082.22000003</v>
      </c>
      <c r="D117" s="98">
        <v>14241</v>
      </c>
      <c r="E117" s="97">
        <v>-36477607.090000004</v>
      </c>
      <c r="F117" s="98">
        <v>-220</v>
      </c>
      <c r="G117" s="97">
        <v>688312475.13</v>
      </c>
      <c r="H117" s="98">
        <v>14021</v>
      </c>
    </row>
    <row r="118" spans="1:8" s="84" customFormat="1" outlineLevel="1" x14ac:dyDescent="0.2">
      <c r="A118" s="99"/>
      <c r="B118" s="100" t="s">
        <v>454</v>
      </c>
      <c r="C118" s="101">
        <v>724790082.22000003</v>
      </c>
      <c r="D118" s="102">
        <v>14241</v>
      </c>
      <c r="E118" s="101">
        <v>-36477607.090000004</v>
      </c>
      <c r="F118" s="102">
        <v>-220</v>
      </c>
      <c r="G118" s="103">
        <v>688312475.13</v>
      </c>
      <c r="H118" s="104">
        <v>14021</v>
      </c>
    </row>
    <row r="119" spans="1:8" s="84" customFormat="1" outlineLevel="2" x14ac:dyDescent="0.2">
      <c r="A119" s="105"/>
      <c r="B119" s="106" t="s">
        <v>355</v>
      </c>
      <c r="C119" s="107">
        <v>60361007.460000001</v>
      </c>
      <c r="D119" s="108">
        <v>1186</v>
      </c>
      <c r="E119" s="107">
        <v>0</v>
      </c>
      <c r="F119" s="108">
        <v>0</v>
      </c>
      <c r="G119" s="109">
        <v>60361007.460000001</v>
      </c>
      <c r="H119" s="110">
        <v>1186</v>
      </c>
    </row>
    <row r="120" spans="1:8" s="84" customFormat="1" outlineLevel="2" x14ac:dyDescent="0.2">
      <c r="A120" s="105"/>
      <c r="B120" s="106" t="s">
        <v>356</v>
      </c>
      <c r="C120" s="107">
        <v>60361007.460000001</v>
      </c>
      <c r="D120" s="108">
        <v>1186</v>
      </c>
      <c r="E120" s="107">
        <v>-3316146.08</v>
      </c>
      <c r="F120" s="108">
        <v>-20</v>
      </c>
      <c r="G120" s="109">
        <v>57044861.380000003</v>
      </c>
      <c r="H120" s="110">
        <v>1166</v>
      </c>
    </row>
    <row r="121" spans="1:8" s="84" customFormat="1" outlineLevel="2" x14ac:dyDescent="0.2">
      <c r="A121" s="105"/>
      <c r="B121" s="106" t="s">
        <v>357</v>
      </c>
      <c r="C121" s="107">
        <v>60361007.460000001</v>
      </c>
      <c r="D121" s="108">
        <v>1186</v>
      </c>
      <c r="E121" s="107">
        <v>-3316146.08</v>
      </c>
      <c r="F121" s="108">
        <v>-20</v>
      </c>
      <c r="G121" s="109">
        <v>57044861.380000003</v>
      </c>
      <c r="H121" s="110">
        <v>1166</v>
      </c>
    </row>
    <row r="122" spans="1:8" s="84" customFormat="1" outlineLevel="2" x14ac:dyDescent="0.2">
      <c r="A122" s="105"/>
      <c r="B122" s="106" t="s">
        <v>358</v>
      </c>
      <c r="C122" s="107">
        <v>60361007.460000001</v>
      </c>
      <c r="D122" s="108">
        <v>1186</v>
      </c>
      <c r="E122" s="107">
        <v>-3316146.08</v>
      </c>
      <c r="F122" s="108">
        <v>-20</v>
      </c>
      <c r="G122" s="109">
        <v>57044861.380000003</v>
      </c>
      <c r="H122" s="110">
        <v>1166</v>
      </c>
    </row>
    <row r="123" spans="1:8" s="84" customFormat="1" outlineLevel="2" x14ac:dyDescent="0.2">
      <c r="A123" s="105"/>
      <c r="B123" s="106" t="s">
        <v>359</v>
      </c>
      <c r="C123" s="107">
        <v>60361007.460000001</v>
      </c>
      <c r="D123" s="108">
        <v>1186</v>
      </c>
      <c r="E123" s="107">
        <v>-3316146.08</v>
      </c>
      <c r="F123" s="108">
        <v>-20</v>
      </c>
      <c r="G123" s="109">
        <v>57044861.380000003</v>
      </c>
      <c r="H123" s="110">
        <v>1166</v>
      </c>
    </row>
    <row r="124" spans="1:8" s="84" customFormat="1" outlineLevel="2" x14ac:dyDescent="0.2">
      <c r="A124" s="105"/>
      <c r="B124" s="106" t="s">
        <v>360</v>
      </c>
      <c r="C124" s="107">
        <v>60361007.460000001</v>
      </c>
      <c r="D124" s="108">
        <v>1186</v>
      </c>
      <c r="E124" s="107">
        <v>-3316146.08</v>
      </c>
      <c r="F124" s="108">
        <v>-20</v>
      </c>
      <c r="G124" s="109">
        <v>57044861.380000003</v>
      </c>
      <c r="H124" s="110">
        <v>1166</v>
      </c>
    </row>
    <row r="125" spans="1:8" s="84" customFormat="1" outlineLevel="2" x14ac:dyDescent="0.2">
      <c r="A125" s="105"/>
      <c r="B125" s="106" t="s">
        <v>361</v>
      </c>
      <c r="C125" s="107">
        <v>60361007.460000001</v>
      </c>
      <c r="D125" s="108">
        <v>1186</v>
      </c>
      <c r="E125" s="107">
        <v>-3316146.08</v>
      </c>
      <c r="F125" s="108">
        <v>-20</v>
      </c>
      <c r="G125" s="109">
        <v>57044861.380000003</v>
      </c>
      <c r="H125" s="110">
        <v>1166</v>
      </c>
    </row>
    <row r="126" spans="1:8" s="84" customFormat="1" outlineLevel="2" x14ac:dyDescent="0.2">
      <c r="A126" s="105"/>
      <c r="B126" s="106" t="s">
        <v>362</v>
      </c>
      <c r="C126" s="107">
        <v>60361007.460000001</v>
      </c>
      <c r="D126" s="108">
        <v>1186</v>
      </c>
      <c r="E126" s="107">
        <v>-3316146.08</v>
      </c>
      <c r="F126" s="108">
        <v>-20</v>
      </c>
      <c r="G126" s="109">
        <v>57044861.380000003</v>
      </c>
      <c r="H126" s="110">
        <v>1166</v>
      </c>
    </row>
    <row r="127" spans="1:8" s="84" customFormat="1" outlineLevel="2" x14ac:dyDescent="0.2">
      <c r="A127" s="105"/>
      <c r="B127" s="106" t="s">
        <v>363</v>
      </c>
      <c r="C127" s="107">
        <v>60361007.460000001</v>
      </c>
      <c r="D127" s="108">
        <v>1186</v>
      </c>
      <c r="E127" s="107">
        <v>-3316146.08</v>
      </c>
      <c r="F127" s="108">
        <v>-20</v>
      </c>
      <c r="G127" s="109">
        <v>57044861.380000003</v>
      </c>
      <c r="H127" s="110">
        <v>1166</v>
      </c>
    </row>
    <row r="128" spans="1:8" s="84" customFormat="1" outlineLevel="2" x14ac:dyDescent="0.2">
      <c r="A128" s="105"/>
      <c r="B128" s="106" t="s">
        <v>364</v>
      </c>
      <c r="C128" s="107">
        <v>60361007.460000001</v>
      </c>
      <c r="D128" s="108">
        <v>1186</v>
      </c>
      <c r="E128" s="107">
        <v>-3316146.08</v>
      </c>
      <c r="F128" s="108">
        <v>-20</v>
      </c>
      <c r="G128" s="109">
        <v>57044861.380000003</v>
      </c>
      <c r="H128" s="110">
        <v>1166</v>
      </c>
    </row>
    <row r="129" spans="1:8" s="84" customFormat="1" outlineLevel="2" x14ac:dyDescent="0.2">
      <c r="A129" s="105"/>
      <c r="B129" s="106" t="s">
        <v>365</v>
      </c>
      <c r="C129" s="107">
        <v>60361007.460000001</v>
      </c>
      <c r="D129" s="108">
        <v>1186</v>
      </c>
      <c r="E129" s="107">
        <v>-3316146.08</v>
      </c>
      <c r="F129" s="108">
        <v>-20</v>
      </c>
      <c r="G129" s="109">
        <v>57044861.380000003</v>
      </c>
      <c r="H129" s="110">
        <v>1166</v>
      </c>
    </row>
    <row r="130" spans="1:8" s="84" customFormat="1" outlineLevel="2" x14ac:dyDescent="0.2">
      <c r="A130" s="105"/>
      <c r="B130" s="106" t="s">
        <v>366</v>
      </c>
      <c r="C130" s="107">
        <v>60819000.159999996</v>
      </c>
      <c r="D130" s="108">
        <v>1195</v>
      </c>
      <c r="E130" s="107">
        <v>-3316146.29</v>
      </c>
      <c r="F130" s="108">
        <v>-20</v>
      </c>
      <c r="G130" s="109">
        <v>57502853.869999997</v>
      </c>
      <c r="H130" s="110">
        <v>1175</v>
      </c>
    </row>
    <row r="131" spans="1:8" s="84" customFormat="1" x14ac:dyDescent="0.2">
      <c r="A131" s="96" t="s">
        <v>421</v>
      </c>
      <c r="B131" s="96" t="s">
        <v>8</v>
      </c>
      <c r="C131" s="97">
        <v>153409596.11000001</v>
      </c>
      <c r="D131" s="98">
        <v>3944</v>
      </c>
      <c r="E131" s="97">
        <v>-6136383.8399999999</v>
      </c>
      <c r="F131" s="98">
        <v>0</v>
      </c>
      <c r="G131" s="97">
        <v>147273212.27000001</v>
      </c>
      <c r="H131" s="98">
        <v>3944</v>
      </c>
    </row>
    <row r="132" spans="1:8" s="84" customFormat="1" outlineLevel="1" x14ac:dyDescent="0.2">
      <c r="A132" s="99"/>
      <c r="B132" s="100" t="s">
        <v>454</v>
      </c>
      <c r="C132" s="101">
        <v>153409596.11000001</v>
      </c>
      <c r="D132" s="102">
        <v>3944</v>
      </c>
      <c r="E132" s="101">
        <v>-6136383.8399999999</v>
      </c>
      <c r="F132" s="102">
        <v>0</v>
      </c>
      <c r="G132" s="103">
        <v>147273212.27000001</v>
      </c>
      <c r="H132" s="104">
        <v>3944</v>
      </c>
    </row>
    <row r="133" spans="1:8" s="84" customFormat="1" outlineLevel="2" x14ac:dyDescent="0.2">
      <c r="A133" s="105"/>
      <c r="B133" s="106" t="s">
        <v>355</v>
      </c>
      <c r="C133" s="107">
        <v>12758202.880000001</v>
      </c>
      <c r="D133" s="113">
        <v>328</v>
      </c>
      <c r="E133" s="107">
        <v>0</v>
      </c>
      <c r="F133" s="108">
        <v>0</v>
      </c>
      <c r="G133" s="109">
        <v>12758202.880000001</v>
      </c>
      <c r="H133" s="110">
        <v>328</v>
      </c>
    </row>
    <row r="134" spans="1:8" s="84" customFormat="1" outlineLevel="2" x14ac:dyDescent="0.2">
      <c r="A134" s="105"/>
      <c r="B134" s="106" t="s">
        <v>356</v>
      </c>
      <c r="C134" s="107">
        <v>12758202.880000001</v>
      </c>
      <c r="D134" s="113">
        <v>328</v>
      </c>
      <c r="E134" s="107">
        <v>-557853.07999999996</v>
      </c>
      <c r="F134" s="108">
        <v>0</v>
      </c>
      <c r="G134" s="109">
        <v>12200349.800000001</v>
      </c>
      <c r="H134" s="110">
        <v>328</v>
      </c>
    </row>
    <row r="135" spans="1:8" s="84" customFormat="1" outlineLevel="2" x14ac:dyDescent="0.2">
      <c r="A135" s="105"/>
      <c r="B135" s="106" t="s">
        <v>357</v>
      </c>
      <c r="C135" s="107">
        <v>12758202.880000001</v>
      </c>
      <c r="D135" s="113">
        <v>328</v>
      </c>
      <c r="E135" s="107">
        <v>-557853.07999999996</v>
      </c>
      <c r="F135" s="108">
        <v>0</v>
      </c>
      <c r="G135" s="109">
        <v>12200349.800000001</v>
      </c>
      <c r="H135" s="110">
        <v>328</v>
      </c>
    </row>
    <row r="136" spans="1:8" s="84" customFormat="1" outlineLevel="2" x14ac:dyDescent="0.2">
      <c r="A136" s="105"/>
      <c r="B136" s="106" t="s">
        <v>358</v>
      </c>
      <c r="C136" s="107">
        <v>12758202.880000001</v>
      </c>
      <c r="D136" s="113">
        <v>328</v>
      </c>
      <c r="E136" s="107">
        <v>-557853.07999999996</v>
      </c>
      <c r="F136" s="108">
        <v>0</v>
      </c>
      <c r="G136" s="109">
        <v>12200349.800000001</v>
      </c>
      <c r="H136" s="110">
        <v>328</v>
      </c>
    </row>
    <row r="137" spans="1:8" s="84" customFormat="1" outlineLevel="2" x14ac:dyDescent="0.2">
      <c r="A137" s="105"/>
      <c r="B137" s="106" t="s">
        <v>359</v>
      </c>
      <c r="C137" s="107">
        <v>12758202.880000001</v>
      </c>
      <c r="D137" s="113">
        <v>328</v>
      </c>
      <c r="E137" s="107">
        <v>-557853.07999999996</v>
      </c>
      <c r="F137" s="108">
        <v>0</v>
      </c>
      <c r="G137" s="109">
        <v>12200349.800000001</v>
      </c>
      <c r="H137" s="110">
        <v>328</v>
      </c>
    </row>
    <row r="138" spans="1:8" s="84" customFormat="1" outlineLevel="2" x14ac:dyDescent="0.2">
      <c r="A138" s="105"/>
      <c r="B138" s="106" t="s">
        <v>360</v>
      </c>
      <c r="C138" s="107">
        <v>12758202.880000001</v>
      </c>
      <c r="D138" s="113">
        <v>328</v>
      </c>
      <c r="E138" s="107">
        <v>-557853.07999999996</v>
      </c>
      <c r="F138" s="108">
        <v>0</v>
      </c>
      <c r="G138" s="109">
        <v>12200349.800000001</v>
      </c>
      <c r="H138" s="110">
        <v>328</v>
      </c>
    </row>
    <row r="139" spans="1:8" s="84" customFormat="1" outlineLevel="2" x14ac:dyDescent="0.2">
      <c r="A139" s="105"/>
      <c r="B139" s="106" t="s">
        <v>361</v>
      </c>
      <c r="C139" s="107">
        <v>12758202.880000001</v>
      </c>
      <c r="D139" s="113">
        <v>328</v>
      </c>
      <c r="E139" s="107">
        <v>-557853.07999999996</v>
      </c>
      <c r="F139" s="108">
        <v>0</v>
      </c>
      <c r="G139" s="109">
        <v>12200349.800000001</v>
      </c>
      <c r="H139" s="110">
        <v>328</v>
      </c>
    </row>
    <row r="140" spans="1:8" s="84" customFormat="1" outlineLevel="2" x14ac:dyDescent="0.2">
      <c r="A140" s="105"/>
      <c r="B140" s="106" t="s">
        <v>362</v>
      </c>
      <c r="C140" s="107">
        <v>12758202.880000001</v>
      </c>
      <c r="D140" s="113">
        <v>328</v>
      </c>
      <c r="E140" s="107">
        <v>-557853.07999999996</v>
      </c>
      <c r="F140" s="108">
        <v>0</v>
      </c>
      <c r="G140" s="109">
        <v>12200349.800000001</v>
      </c>
      <c r="H140" s="110">
        <v>328</v>
      </c>
    </row>
    <row r="141" spans="1:8" s="84" customFormat="1" outlineLevel="2" x14ac:dyDescent="0.2">
      <c r="A141" s="105"/>
      <c r="B141" s="106" t="s">
        <v>363</v>
      </c>
      <c r="C141" s="107">
        <v>12758202.880000001</v>
      </c>
      <c r="D141" s="113">
        <v>328</v>
      </c>
      <c r="E141" s="107">
        <v>-557853.07999999996</v>
      </c>
      <c r="F141" s="108">
        <v>0</v>
      </c>
      <c r="G141" s="109">
        <v>12200349.800000001</v>
      </c>
      <c r="H141" s="110">
        <v>328</v>
      </c>
    </row>
    <row r="142" spans="1:8" s="84" customFormat="1" outlineLevel="2" x14ac:dyDescent="0.2">
      <c r="A142" s="105"/>
      <c r="B142" s="106" t="s">
        <v>364</v>
      </c>
      <c r="C142" s="107">
        <v>12758202.880000001</v>
      </c>
      <c r="D142" s="113">
        <v>328</v>
      </c>
      <c r="E142" s="107">
        <v>-557853.07999999996</v>
      </c>
      <c r="F142" s="108">
        <v>0</v>
      </c>
      <c r="G142" s="109">
        <v>12200349.800000001</v>
      </c>
      <c r="H142" s="110">
        <v>328</v>
      </c>
    </row>
    <row r="143" spans="1:8" s="84" customFormat="1" outlineLevel="2" x14ac:dyDescent="0.2">
      <c r="A143" s="105"/>
      <c r="B143" s="106" t="s">
        <v>365</v>
      </c>
      <c r="C143" s="107">
        <v>12758202.880000001</v>
      </c>
      <c r="D143" s="113">
        <v>328</v>
      </c>
      <c r="E143" s="107">
        <v>-557853.07999999996</v>
      </c>
      <c r="F143" s="108">
        <v>0</v>
      </c>
      <c r="G143" s="109">
        <v>12200349.800000001</v>
      </c>
      <c r="H143" s="110">
        <v>328</v>
      </c>
    </row>
    <row r="144" spans="1:8" s="84" customFormat="1" outlineLevel="2" x14ac:dyDescent="0.2">
      <c r="A144" s="105"/>
      <c r="B144" s="106" t="s">
        <v>366</v>
      </c>
      <c r="C144" s="107">
        <v>13069364.43</v>
      </c>
      <c r="D144" s="113">
        <v>336</v>
      </c>
      <c r="E144" s="107">
        <v>-557853.04</v>
      </c>
      <c r="F144" s="108">
        <v>0</v>
      </c>
      <c r="G144" s="109">
        <v>12511511.390000001</v>
      </c>
      <c r="H144" s="110">
        <v>336</v>
      </c>
    </row>
    <row r="145" spans="1:8" s="84" customFormat="1" x14ac:dyDescent="0.2">
      <c r="A145" s="96" t="s">
        <v>422</v>
      </c>
      <c r="B145" s="96" t="s">
        <v>264</v>
      </c>
      <c r="C145" s="97">
        <v>683237485.96000004</v>
      </c>
      <c r="D145" s="98">
        <v>14658</v>
      </c>
      <c r="E145" s="97">
        <v>-27329499.440000001</v>
      </c>
      <c r="F145" s="98">
        <v>0</v>
      </c>
      <c r="G145" s="97">
        <v>655907986.51999998</v>
      </c>
      <c r="H145" s="98">
        <v>14658</v>
      </c>
    </row>
    <row r="146" spans="1:8" s="84" customFormat="1" outlineLevel="1" x14ac:dyDescent="0.2">
      <c r="A146" s="99"/>
      <c r="B146" s="100" t="s">
        <v>454</v>
      </c>
      <c r="C146" s="101">
        <v>683237485.96000004</v>
      </c>
      <c r="D146" s="102">
        <v>14658</v>
      </c>
      <c r="E146" s="101">
        <v>-27329499.440000001</v>
      </c>
      <c r="F146" s="102">
        <v>0</v>
      </c>
      <c r="G146" s="103">
        <v>655907986.51999998</v>
      </c>
      <c r="H146" s="104">
        <v>14658</v>
      </c>
    </row>
    <row r="147" spans="1:8" s="84" customFormat="1" outlineLevel="2" x14ac:dyDescent="0.2">
      <c r="A147" s="105"/>
      <c r="B147" s="106" t="s">
        <v>355</v>
      </c>
      <c r="C147" s="107">
        <v>56913154.32</v>
      </c>
      <c r="D147" s="108">
        <v>1221</v>
      </c>
      <c r="E147" s="107">
        <v>0</v>
      </c>
      <c r="F147" s="108">
        <v>0</v>
      </c>
      <c r="G147" s="109">
        <v>56913154.32</v>
      </c>
      <c r="H147" s="110">
        <v>1221</v>
      </c>
    </row>
    <row r="148" spans="1:8" s="84" customFormat="1" outlineLevel="2" x14ac:dyDescent="0.2">
      <c r="A148" s="105"/>
      <c r="B148" s="106" t="s">
        <v>356</v>
      </c>
      <c r="C148" s="107">
        <v>56913154.32</v>
      </c>
      <c r="D148" s="108">
        <v>1221</v>
      </c>
      <c r="E148" s="107">
        <v>-2484499.96</v>
      </c>
      <c r="F148" s="108">
        <v>0</v>
      </c>
      <c r="G148" s="109">
        <v>54428654.359999999</v>
      </c>
      <c r="H148" s="110">
        <v>1221</v>
      </c>
    </row>
    <row r="149" spans="1:8" s="84" customFormat="1" outlineLevel="2" x14ac:dyDescent="0.2">
      <c r="A149" s="105"/>
      <c r="B149" s="106" t="s">
        <v>357</v>
      </c>
      <c r="C149" s="107">
        <v>56913154.32</v>
      </c>
      <c r="D149" s="108">
        <v>1221</v>
      </c>
      <c r="E149" s="107">
        <v>-2484499.96</v>
      </c>
      <c r="F149" s="108">
        <v>0</v>
      </c>
      <c r="G149" s="109">
        <v>54428654.359999999</v>
      </c>
      <c r="H149" s="110">
        <v>1221</v>
      </c>
    </row>
    <row r="150" spans="1:8" s="84" customFormat="1" outlineLevel="2" x14ac:dyDescent="0.2">
      <c r="A150" s="105"/>
      <c r="B150" s="106" t="s">
        <v>358</v>
      </c>
      <c r="C150" s="107">
        <v>56913154.32</v>
      </c>
      <c r="D150" s="108">
        <v>1221</v>
      </c>
      <c r="E150" s="107">
        <v>-2484499.96</v>
      </c>
      <c r="F150" s="108">
        <v>0</v>
      </c>
      <c r="G150" s="109">
        <v>54428654.359999999</v>
      </c>
      <c r="H150" s="110">
        <v>1221</v>
      </c>
    </row>
    <row r="151" spans="1:8" s="84" customFormat="1" outlineLevel="2" x14ac:dyDescent="0.2">
      <c r="A151" s="105"/>
      <c r="B151" s="106" t="s">
        <v>359</v>
      </c>
      <c r="C151" s="107">
        <v>56913154.32</v>
      </c>
      <c r="D151" s="108">
        <v>1221</v>
      </c>
      <c r="E151" s="107">
        <v>-2484499.96</v>
      </c>
      <c r="F151" s="108">
        <v>0</v>
      </c>
      <c r="G151" s="109">
        <v>54428654.359999999</v>
      </c>
      <c r="H151" s="110">
        <v>1221</v>
      </c>
    </row>
    <row r="152" spans="1:8" s="84" customFormat="1" outlineLevel="2" x14ac:dyDescent="0.2">
      <c r="A152" s="105"/>
      <c r="B152" s="106" t="s">
        <v>360</v>
      </c>
      <c r="C152" s="107">
        <v>56913154.32</v>
      </c>
      <c r="D152" s="108">
        <v>1221</v>
      </c>
      <c r="E152" s="107">
        <v>-2484499.96</v>
      </c>
      <c r="F152" s="108">
        <v>0</v>
      </c>
      <c r="G152" s="109">
        <v>54428654.359999999</v>
      </c>
      <c r="H152" s="110">
        <v>1221</v>
      </c>
    </row>
    <row r="153" spans="1:8" s="84" customFormat="1" outlineLevel="2" x14ac:dyDescent="0.2">
      <c r="A153" s="105"/>
      <c r="B153" s="106" t="s">
        <v>361</v>
      </c>
      <c r="C153" s="107">
        <v>56913154.32</v>
      </c>
      <c r="D153" s="108">
        <v>1221</v>
      </c>
      <c r="E153" s="107">
        <v>-2484499.96</v>
      </c>
      <c r="F153" s="108">
        <v>0</v>
      </c>
      <c r="G153" s="109">
        <v>54428654.359999999</v>
      </c>
      <c r="H153" s="110">
        <v>1221</v>
      </c>
    </row>
    <row r="154" spans="1:8" s="84" customFormat="1" outlineLevel="2" x14ac:dyDescent="0.2">
      <c r="A154" s="105"/>
      <c r="B154" s="106" t="s">
        <v>362</v>
      </c>
      <c r="C154" s="107">
        <v>56913154.32</v>
      </c>
      <c r="D154" s="108">
        <v>1221</v>
      </c>
      <c r="E154" s="107">
        <v>-2484499.96</v>
      </c>
      <c r="F154" s="108">
        <v>0</v>
      </c>
      <c r="G154" s="109">
        <v>54428654.359999999</v>
      </c>
      <c r="H154" s="110">
        <v>1221</v>
      </c>
    </row>
    <row r="155" spans="1:8" s="84" customFormat="1" outlineLevel="2" x14ac:dyDescent="0.2">
      <c r="A155" s="105"/>
      <c r="B155" s="106" t="s">
        <v>363</v>
      </c>
      <c r="C155" s="107">
        <v>56913154.32</v>
      </c>
      <c r="D155" s="108">
        <v>1221</v>
      </c>
      <c r="E155" s="107">
        <v>-2484499.96</v>
      </c>
      <c r="F155" s="108">
        <v>0</v>
      </c>
      <c r="G155" s="109">
        <v>54428654.359999999</v>
      </c>
      <c r="H155" s="110">
        <v>1221</v>
      </c>
    </row>
    <row r="156" spans="1:8" s="84" customFormat="1" outlineLevel="2" x14ac:dyDescent="0.2">
      <c r="A156" s="105"/>
      <c r="B156" s="106" t="s">
        <v>364</v>
      </c>
      <c r="C156" s="107">
        <v>56913154.32</v>
      </c>
      <c r="D156" s="108">
        <v>1221</v>
      </c>
      <c r="E156" s="107">
        <v>-2484499.96</v>
      </c>
      <c r="F156" s="108">
        <v>0</v>
      </c>
      <c r="G156" s="109">
        <v>54428654.359999999</v>
      </c>
      <c r="H156" s="110">
        <v>1221</v>
      </c>
    </row>
    <row r="157" spans="1:8" s="84" customFormat="1" outlineLevel="2" x14ac:dyDescent="0.2">
      <c r="A157" s="105"/>
      <c r="B157" s="106" t="s">
        <v>365</v>
      </c>
      <c r="C157" s="107">
        <v>56913154.32</v>
      </c>
      <c r="D157" s="108">
        <v>1221</v>
      </c>
      <c r="E157" s="107">
        <v>-2484499.96</v>
      </c>
      <c r="F157" s="108">
        <v>0</v>
      </c>
      <c r="G157" s="109">
        <v>54428654.359999999</v>
      </c>
      <c r="H157" s="110">
        <v>1221</v>
      </c>
    </row>
    <row r="158" spans="1:8" s="84" customFormat="1" outlineLevel="2" x14ac:dyDescent="0.2">
      <c r="A158" s="105"/>
      <c r="B158" s="106" t="s">
        <v>366</v>
      </c>
      <c r="C158" s="107">
        <v>57192788.439999998</v>
      </c>
      <c r="D158" s="108">
        <v>1227</v>
      </c>
      <c r="E158" s="107">
        <v>-2484499.84</v>
      </c>
      <c r="F158" s="108">
        <v>0</v>
      </c>
      <c r="G158" s="109">
        <v>54708288.600000001</v>
      </c>
      <c r="H158" s="110">
        <v>1227</v>
      </c>
    </row>
    <row r="159" spans="1:8" s="84" customFormat="1" x14ac:dyDescent="0.2">
      <c r="A159" s="96" t="s">
        <v>374</v>
      </c>
      <c r="B159" s="96" t="s">
        <v>9</v>
      </c>
      <c r="C159" s="97">
        <v>687413986.40999997</v>
      </c>
      <c r="D159" s="98">
        <v>14276</v>
      </c>
      <c r="E159" s="97">
        <v>-27496559.460000001</v>
      </c>
      <c r="F159" s="98">
        <v>0</v>
      </c>
      <c r="G159" s="97">
        <v>659917426.95000005</v>
      </c>
      <c r="H159" s="98">
        <v>14276</v>
      </c>
    </row>
    <row r="160" spans="1:8" s="84" customFormat="1" outlineLevel="1" x14ac:dyDescent="0.2">
      <c r="A160" s="99"/>
      <c r="B160" s="100" t="s">
        <v>454</v>
      </c>
      <c r="C160" s="101">
        <v>687413986.40999997</v>
      </c>
      <c r="D160" s="102">
        <v>14276</v>
      </c>
      <c r="E160" s="101">
        <v>-27496559.460000001</v>
      </c>
      <c r="F160" s="102">
        <v>0</v>
      </c>
      <c r="G160" s="103">
        <v>659917426.95000005</v>
      </c>
      <c r="H160" s="104">
        <v>14276</v>
      </c>
    </row>
    <row r="161" spans="1:8" s="84" customFormat="1" outlineLevel="2" x14ac:dyDescent="0.2">
      <c r="A161" s="105"/>
      <c r="B161" s="106" t="s">
        <v>355</v>
      </c>
      <c r="C161" s="107">
        <v>57252395.079999998</v>
      </c>
      <c r="D161" s="108">
        <v>1189</v>
      </c>
      <c r="E161" s="107">
        <v>0</v>
      </c>
      <c r="F161" s="108">
        <v>0</v>
      </c>
      <c r="G161" s="109">
        <v>57252395.079999998</v>
      </c>
      <c r="H161" s="110">
        <v>1189</v>
      </c>
    </row>
    <row r="162" spans="1:8" s="84" customFormat="1" outlineLevel="2" x14ac:dyDescent="0.2">
      <c r="A162" s="105"/>
      <c r="B162" s="106" t="s">
        <v>356</v>
      </c>
      <c r="C162" s="107">
        <v>57252395.079999998</v>
      </c>
      <c r="D162" s="108">
        <v>1189</v>
      </c>
      <c r="E162" s="107">
        <v>-2499687.2400000002</v>
      </c>
      <c r="F162" s="108">
        <v>0</v>
      </c>
      <c r="G162" s="109">
        <v>54752707.840000004</v>
      </c>
      <c r="H162" s="110">
        <v>1189</v>
      </c>
    </row>
    <row r="163" spans="1:8" s="84" customFormat="1" outlineLevel="2" x14ac:dyDescent="0.2">
      <c r="A163" s="105"/>
      <c r="B163" s="106" t="s">
        <v>357</v>
      </c>
      <c r="C163" s="107">
        <v>57252395.079999998</v>
      </c>
      <c r="D163" s="108">
        <v>1189</v>
      </c>
      <c r="E163" s="107">
        <v>-2499687.2400000002</v>
      </c>
      <c r="F163" s="108">
        <v>0</v>
      </c>
      <c r="G163" s="109">
        <v>54752707.840000004</v>
      </c>
      <c r="H163" s="110">
        <v>1189</v>
      </c>
    </row>
    <row r="164" spans="1:8" s="84" customFormat="1" outlineLevel="2" x14ac:dyDescent="0.2">
      <c r="A164" s="105"/>
      <c r="B164" s="106" t="s">
        <v>358</v>
      </c>
      <c r="C164" s="107">
        <v>57252395.079999998</v>
      </c>
      <c r="D164" s="108">
        <v>1189</v>
      </c>
      <c r="E164" s="107">
        <v>-2499687.2400000002</v>
      </c>
      <c r="F164" s="108">
        <v>0</v>
      </c>
      <c r="G164" s="109">
        <v>54752707.840000004</v>
      </c>
      <c r="H164" s="110">
        <v>1189</v>
      </c>
    </row>
    <row r="165" spans="1:8" s="84" customFormat="1" outlineLevel="2" x14ac:dyDescent="0.2">
      <c r="A165" s="105"/>
      <c r="B165" s="106" t="s">
        <v>359</v>
      </c>
      <c r="C165" s="107">
        <v>57252395.079999998</v>
      </c>
      <c r="D165" s="108">
        <v>1189</v>
      </c>
      <c r="E165" s="107">
        <v>-2499687.2400000002</v>
      </c>
      <c r="F165" s="108">
        <v>0</v>
      </c>
      <c r="G165" s="109">
        <v>54752707.840000004</v>
      </c>
      <c r="H165" s="110">
        <v>1189</v>
      </c>
    </row>
    <row r="166" spans="1:8" s="84" customFormat="1" outlineLevel="2" x14ac:dyDescent="0.2">
      <c r="A166" s="105"/>
      <c r="B166" s="106" t="s">
        <v>360</v>
      </c>
      <c r="C166" s="107">
        <v>57252395.079999998</v>
      </c>
      <c r="D166" s="108">
        <v>1189</v>
      </c>
      <c r="E166" s="107">
        <v>-2499687.2400000002</v>
      </c>
      <c r="F166" s="108">
        <v>0</v>
      </c>
      <c r="G166" s="109">
        <v>54752707.840000004</v>
      </c>
      <c r="H166" s="110">
        <v>1189</v>
      </c>
    </row>
    <row r="167" spans="1:8" s="84" customFormat="1" outlineLevel="2" x14ac:dyDescent="0.2">
      <c r="A167" s="105"/>
      <c r="B167" s="106" t="s">
        <v>361</v>
      </c>
      <c r="C167" s="107">
        <v>57252395.079999998</v>
      </c>
      <c r="D167" s="108">
        <v>1189</v>
      </c>
      <c r="E167" s="107">
        <v>-2499687.2400000002</v>
      </c>
      <c r="F167" s="108">
        <v>0</v>
      </c>
      <c r="G167" s="109">
        <v>54752707.840000004</v>
      </c>
      <c r="H167" s="110">
        <v>1189</v>
      </c>
    </row>
    <row r="168" spans="1:8" s="84" customFormat="1" outlineLevel="2" x14ac:dyDescent="0.2">
      <c r="A168" s="105"/>
      <c r="B168" s="106" t="s">
        <v>362</v>
      </c>
      <c r="C168" s="107">
        <v>57252395.079999998</v>
      </c>
      <c r="D168" s="108">
        <v>1189</v>
      </c>
      <c r="E168" s="107">
        <v>-2499687.2400000002</v>
      </c>
      <c r="F168" s="108">
        <v>0</v>
      </c>
      <c r="G168" s="109">
        <v>54752707.840000004</v>
      </c>
      <c r="H168" s="110">
        <v>1189</v>
      </c>
    </row>
    <row r="169" spans="1:8" s="84" customFormat="1" outlineLevel="2" x14ac:dyDescent="0.2">
      <c r="A169" s="105"/>
      <c r="B169" s="106" t="s">
        <v>363</v>
      </c>
      <c r="C169" s="107">
        <v>57252395.079999998</v>
      </c>
      <c r="D169" s="108">
        <v>1189</v>
      </c>
      <c r="E169" s="107">
        <v>-2499687.2400000002</v>
      </c>
      <c r="F169" s="108">
        <v>0</v>
      </c>
      <c r="G169" s="109">
        <v>54752707.840000004</v>
      </c>
      <c r="H169" s="110">
        <v>1189</v>
      </c>
    </row>
    <row r="170" spans="1:8" s="84" customFormat="1" outlineLevel="2" x14ac:dyDescent="0.2">
      <c r="A170" s="105"/>
      <c r="B170" s="106" t="s">
        <v>364</v>
      </c>
      <c r="C170" s="107">
        <v>57252395.079999998</v>
      </c>
      <c r="D170" s="108">
        <v>1189</v>
      </c>
      <c r="E170" s="107">
        <v>-2499687.2400000002</v>
      </c>
      <c r="F170" s="108">
        <v>0</v>
      </c>
      <c r="G170" s="109">
        <v>54752707.840000004</v>
      </c>
      <c r="H170" s="110">
        <v>1189</v>
      </c>
    </row>
    <row r="171" spans="1:8" s="84" customFormat="1" outlineLevel="2" x14ac:dyDescent="0.2">
      <c r="A171" s="105"/>
      <c r="B171" s="106" t="s">
        <v>365</v>
      </c>
      <c r="C171" s="107">
        <v>57252395.079999998</v>
      </c>
      <c r="D171" s="108">
        <v>1189</v>
      </c>
      <c r="E171" s="107">
        <v>-2499687.2400000002</v>
      </c>
      <c r="F171" s="108">
        <v>0</v>
      </c>
      <c r="G171" s="109">
        <v>54752707.840000004</v>
      </c>
      <c r="H171" s="110">
        <v>1189</v>
      </c>
    </row>
    <row r="172" spans="1:8" s="84" customFormat="1" outlineLevel="2" x14ac:dyDescent="0.2">
      <c r="A172" s="105"/>
      <c r="B172" s="106" t="s">
        <v>366</v>
      </c>
      <c r="C172" s="107">
        <v>57637640.530000001</v>
      </c>
      <c r="D172" s="108">
        <v>1197</v>
      </c>
      <c r="E172" s="107">
        <v>-2499687.06</v>
      </c>
      <c r="F172" s="108">
        <v>0</v>
      </c>
      <c r="G172" s="109">
        <v>55137953.469999999</v>
      </c>
      <c r="H172" s="110">
        <v>1197</v>
      </c>
    </row>
    <row r="173" spans="1:8" s="84" customFormat="1" x14ac:dyDescent="0.2">
      <c r="A173" s="96" t="s">
        <v>423</v>
      </c>
      <c r="B173" s="96" t="s">
        <v>265</v>
      </c>
      <c r="C173" s="97">
        <v>329472336.23000002</v>
      </c>
      <c r="D173" s="98">
        <v>7419</v>
      </c>
      <c r="E173" s="97">
        <v>-13178893.449999999</v>
      </c>
      <c r="F173" s="98">
        <v>0</v>
      </c>
      <c r="G173" s="97">
        <v>316293442.77999997</v>
      </c>
      <c r="H173" s="98">
        <v>7419</v>
      </c>
    </row>
    <row r="174" spans="1:8" s="84" customFormat="1" outlineLevel="1" x14ac:dyDescent="0.2">
      <c r="A174" s="99"/>
      <c r="B174" s="100" t="s">
        <v>454</v>
      </c>
      <c r="C174" s="101">
        <v>329472336.23000002</v>
      </c>
      <c r="D174" s="102">
        <v>7419</v>
      </c>
      <c r="E174" s="101">
        <v>-13178893.449999999</v>
      </c>
      <c r="F174" s="102">
        <v>0</v>
      </c>
      <c r="G174" s="103">
        <v>316293442.77999997</v>
      </c>
      <c r="H174" s="104">
        <v>7419</v>
      </c>
    </row>
    <row r="175" spans="1:8" s="84" customFormat="1" outlineLevel="2" x14ac:dyDescent="0.2">
      <c r="A175" s="105"/>
      <c r="B175" s="106" t="s">
        <v>355</v>
      </c>
      <c r="C175" s="107">
        <v>27444922.68</v>
      </c>
      <c r="D175" s="113">
        <v>618</v>
      </c>
      <c r="E175" s="107">
        <v>0</v>
      </c>
      <c r="F175" s="108">
        <v>0</v>
      </c>
      <c r="G175" s="109">
        <v>27444922.68</v>
      </c>
      <c r="H175" s="110">
        <v>618</v>
      </c>
    </row>
    <row r="176" spans="1:8" s="84" customFormat="1" outlineLevel="2" x14ac:dyDescent="0.2">
      <c r="A176" s="105"/>
      <c r="B176" s="106" t="s">
        <v>356</v>
      </c>
      <c r="C176" s="107">
        <v>27444922.68</v>
      </c>
      <c r="D176" s="113">
        <v>618</v>
      </c>
      <c r="E176" s="107">
        <v>-1198081.24</v>
      </c>
      <c r="F176" s="108">
        <v>0</v>
      </c>
      <c r="G176" s="109">
        <v>26246841.440000001</v>
      </c>
      <c r="H176" s="110">
        <v>618</v>
      </c>
    </row>
    <row r="177" spans="1:8" s="84" customFormat="1" outlineLevel="2" x14ac:dyDescent="0.2">
      <c r="A177" s="105"/>
      <c r="B177" s="106" t="s">
        <v>357</v>
      </c>
      <c r="C177" s="107">
        <v>27444922.68</v>
      </c>
      <c r="D177" s="113">
        <v>618</v>
      </c>
      <c r="E177" s="107">
        <v>-1198081.24</v>
      </c>
      <c r="F177" s="108">
        <v>0</v>
      </c>
      <c r="G177" s="109">
        <v>26246841.440000001</v>
      </c>
      <c r="H177" s="110">
        <v>618</v>
      </c>
    </row>
    <row r="178" spans="1:8" s="84" customFormat="1" outlineLevel="2" x14ac:dyDescent="0.2">
      <c r="A178" s="105"/>
      <c r="B178" s="106" t="s">
        <v>358</v>
      </c>
      <c r="C178" s="107">
        <v>27444922.68</v>
      </c>
      <c r="D178" s="113">
        <v>618</v>
      </c>
      <c r="E178" s="107">
        <v>-1198081.24</v>
      </c>
      <c r="F178" s="108">
        <v>0</v>
      </c>
      <c r="G178" s="109">
        <v>26246841.440000001</v>
      </c>
      <c r="H178" s="110">
        <v>618</v>
      </c>
    </row>
    <row r="179" spans="1:8" s="84" customFormat="1" outlineLevel="2" x14ac:dyDescent="0.2">
      <c r="A179" s="105"/>
      <c r="B179" s="106" t="s">
        <v>359</v>
      </c>
      <c r="C179" s="107">
        <v>27444922.68</v>
      </c>
      <c r="D179" s="113">
        <v>618</v>
      </c>
      <c r="E179" s="107">
        <v>-1198081.24</v>
      </c>
      <c r="F179" s="108">
        <v>0</v>
      </c>
      <c r="G179" s="109">
        <v>26246841.440000001</v>
      </c>
      <c r="H179" s="110">
        <v>618</v>
      </c>
    </row>
    <row r="180" spans="1:8" s="84" customFormat="1" outlineLevel="2" x14ac:dyDescent="0.2">
      <c r="A180" s="105"/>
      <c r="B180" s="106" t="s">
        <v>360</v>
      </c>
      <c r="C180" s="107">
        <v>27444922.68</v>
      </c>
      <c r="D180" s="113">
        <v>618</v>
      </c>
      <c r="E180" s="107">
        <v>-1198081.24</v>
      </c>
      <c r="F180" s="108">
        <v>0</v>
      </c>
      <c r="G180" s="109">
        <v>26246841.440000001</v>
      </c>
      <c r="H180" s="110">
        <v>618</v>
      </c>
    </row>
    <row r="181" spans="1:8" s="84" customFormat="1" outlineLevel="2" x14ac:dyDescent="0.2">
      <c r="A181" s="105"/>
      <c r="B181" s="106" t="s">
        <v>361</v>
      </c>
      <c r="C181" s="107">
        <v>27444922.68</v>
      </c>
      <c r="D181" s="113">
        <v>618</v>
      </c>
      <c r="E181" s="107">
        <v>-1198081.24</v>
      </c>
      <c r="F181" s="108">
        <v>0</v>
      </c>
      <c r="G181" s="109">
        <v>26246841.440000001</v>
      </c>
      <c r="H181" s="110">
        <v>618</v>
      </c>
    </row>
    <row r="182" spans="1:8" s="84" customFormat="1" outlineLevel="2" x14ac:dyDescent="0.2">
      <c r="A182" s="105"/>
      <c r="B182" s="106" t="s">
        <v>362</v>
      </c>
      <c r="C182" s="107">
        <v>27444922.68</v>
      </c>
      <c r="D182" s="113">
        <v>618</v>
      </c>
      <c r="E182" s="107">
        <v>-1198081.24</v>
      </c>
      <c r="F182" s="108">
        <v>0</v>
      </c>
      <c r="G182" s="109">
        <v>26246841.440000001</v>
      </c>
      <c r="H182" s="110">
        <v>618</v>
      </c>
    </row>
    <row r="183" spans="1:8" s="84" customFormat="1" outlineLevel="2" x14ac:dyDescent="0.2">
      <c r="A183" s="105"/>
      <c r="B183" s="106" t="s">
        <v>363</v>
      </c>
      <c r="C183" s="107">
        <v>27444922.68</v>
      </c>
      <c r="D183" s="113">
        <v>618</v>
      </c>
      <c r="E183" s="107">
        <v>-1198081.24</v>
      </c>
      <c r="F183" s="108">
        <v>0</v>
      </c>
      <c r="G183" s="109">
        <v>26246841.440000001</v>
      </c>
      <c r="H183" s="110">
        <v>618</v>
      </c>
    </row>
    <row r="184" spans="1:8" s="84" customFormat="1" outlineLevel="2" x14ac:dyDescent="0.2">
      <c r="A184" s="105"/>
      <c r="B184" s="106" t="s">
        <v>364</v>
      </c>
      <c r="C184" s="107">
        <v>27444922.68</v>
      </c>
      <c r="D184" s="113">
        <v>618</v>
      </c>
      <c r="E184" s="107">
        <v>-1198081.24</v>
      </c>
      <c r="F184" s="108">
        <v>0</v>
      </c>
      <c r="G184" s="109">
        <v>26246841.440000001</v>
      </c>
      <c r="H184" s="110">
        <v>618</v>
      </c>
    </row>
    <row r="185" spans="1:8" s="84" customFormat="1" outlineLevel="2" x14ac:dyDescent="0.2">
      <c r="A185" s="105"/>
      <c r="B185" s="106" t="s">
        <v>365</v>
      </c>
      <c r="C185" s="107">
        <v>27444922.68</v>
      </c>
      <c r="D185" s="113">
        <v>618</v>
      </c>
      <c r="E185" s="107">
        <v>-1198081.24</v>
      </c>
      <c r="F185" s="108">
        <v>0</v>
      </c>
      <c r="G185" s="109">
        <v>26246841.440000001</v>
      </c>
      <c r="H185" s="110">
        <v>618</v>
      </c>
    </row>
    <row r="186" spans="1:8" s="84" customFormat="1" outlineLevel="2" x14ac:dyDescent="0.2">
      <c r="A186" s="105"/>
      <c r="B186" s="106" t="s">
        <v>366</v>
      </c>
      <c r="C186" s="107">
        <v>27578186.75</v>
      </c>
      <c r="D186" s="113">
        <v>621</v>
      </c>
      <c r="E186" s="107">
        <v>-1198081.05</v>
      </c>
      <c r="F186" s="108">
        <v>0</v>
      </c>
      <c r="G186" s="109">
        <v>26380105.699999999</v>
      </c>
      <c r="H186" s="110">
        <v>621</v>
      </c>
    </row>
    <row r="187" spans="1:8" s="84" customFormat="1" x14ac:dyDescent="0.2">
      <c r="A187" s="96" t="s">
        <v>424</v>
      </c>
      <c r="B187" s="96" t="s">
        <v>10</v>
      </c>
      <c r="C187" s="97">
        <v>145264933.93000001</v>
      </c>
      <c r="D187" s="98">
        <v>4139</v>
      </c>
      <c r="E187" s="97">
        <v>-5810597.3600000003</v>
      </c>
      <c r="F187" s="98">
        <v>0</v>
      </c>
      <c r="G187" s="97">
        <v>139454336.56999999</v>
      </c>
      <c r="H187" s="98">
        <v>4139</v>
      </c>
    </row>
    <row r="188" spans="1:8" s="84" customFormat="1" outlineLevel="1" x14ac:dyDescent="0.2">
      <c r="A188" s="99"/>
      <c r="B188" s="100" t="s">
        <v>454</v>
      </c>
      <c r="C188" s="101">
        <v>145264933.93000001</v>
      </c>
      <c r="D188" s="102">
        <v>4139</v>
      </c>
      <c r="E188" s="101">
        <v>-5810597.3600000003</v>
      </c>
      <c r="F188" s="102">
        <v>0</v>
      </c>
      <c r="G188" s="103">
        <v>139454336.56999999</v>
      </c>
      <c r="H188" s="104">
        <v>4139</v>
      </c>
    </row>
    <row r="189" spans="1:8" s="84" customFormat="1" outlineLevel="2" x14ac:dyDescent="0.2">
      <c r="A189" s="105"/>
      <c r="B189" s="106" t="s">
        <v>355</v>
      </c>
      <c r="C189" s="107">
        <v>12073240.720000001</v>
      </c>
      <c r="D189" s="113">
        <v>344</v>
      </c>
      <c r="E189" s="107">
        <v>0</v>
      </c>
      <c r="F189" s="108">
        <v>0</v>
      </c>
      <c r="G189" s="109">
        <v>12073240.720000001</v>
      </c>
      <c r="H189" s="110">
        <v>344</v>
      </c>
    </row>
    <row r="190" spans="1:8" s="84" customFormat="1" outlineLevel="2" x14ac:dyDescent="0.2">
      <c r="A190" s="105"/>
      <c r="B190" s="106" t="s">
        <v>356</v>
      </c>
      <c r="C190" s="107">
        <v>12073240.720000001</v>
      </c>
      <c r="D190" s="113">
        <v>344</v>
      </c>
      <c r="E190" s="107">
        <v>-528236.12</v>
      </c>
      <c r="F190" s="108">
        <v>0</v>
      </c>
      <c r="G190" s="109">
        <v>11545004.6</v>
      </c>
      <c r="H190" s="110">
        <v>344</v>
      </c>
    </row>
    <row r="191" spans="1:8" s="84" customFormat="1" outlineLevel="2" x14ac:dyDescent="0.2">
      <c r="A191" s="105"/>
      <c r="B191" s="106" t="s">
        <v>357</v>
      </c>
      <c r="C191" s="107">
        <v>12073240.720000001</v>
      </c>
      <c r="D191" s="113">
        <v>344</v>
      </c>
      <c r="E191" s="107">
        <v>-528236.12</v>
      </c>
      <c r="F191" s="108">
        <v>0</v>
      </c>
      <c r="G191" s="109">
        <v>11545004.6</v>
      </c>
      <c r="H191" s="110">
        <v>344</v>
      </c>
    </row>
    <row r="192" spans="1:8" s="84" customFormat="1" outlineLevel="2" x14ac:dyDescent="0.2">
      <c r="A192" s="105"/>
      <c r="B192" s="106" t="s">
        <v>358</v>
      </c>
      <c r="C192" s="107">
        <v>12073240.720000001</v>
      </c>
      <c r="D192" s="113">
        <v>344</v>
      </c>
      <c r="E192" s="107">
        <v>-528236.12</v>
      </c>
      <c r="F192" s="108">
        <v>0</v>
      </c>
      <c r="G192" s="109">
        <v>11545004.6</v>
      </c>
      <c r="H192" s="110">
        <v>344</v>
      </c>
    </row>
    <row r="193" spans="1:8" s="84" customFormat="1" outlineLevel="2" x14ac:dyDescent="0.2">
      <c r="A193" s="105"/>
      <c r="B193" s="106" t="s">
        <v>359</v>
      </c>
      <c r="C193" s="107">
        <v>12073240.720000001</v>
      </c>
      <c r="D193" s="113">
        <v>344</v>
      </c>
      <c r="E193" s="107">
        <v>-528236.12</v>
      </c>
      <c r="F193" s="108">
        <v>0</v>
      </c>
      <c r="G193" s="109">
        <v>11545004.6</v>
      </c>
      <c r="H193" s="110">
        <v>344</v>
      </c>
    </row>
    <row r="194" spans="1:8" s="84" customFormat="1" outlineLevel="2" x14ac:dyDescent="0.2">
      <c r="A194" s="105"/>
      <c r="B194" s="106" t="s">
        <v>360</v>
      </c>
      <c r="C194" s="107">
        <v>12073240.720000001</v>
      </c>
      <c r="D194" s="113">
        <v>344</v>
      </c>
      <c r="E194" s="107">
        <v>-528236.12</v>
      </c>
      <c r="F194" s="108">
        <v>0</v>
      </c>
      <c r="G194" s="109">
        <v>11545004.6</v>
      </c>
      <c r="H194" s="110">
        <v>344</v>
      </c>
    </row>
    <row r="195" spans="1:8" s="84" customFormat="1" outlineLevel="2" x14ac:dyDescent="0.2">
      <c r="A195" s="105"/>
      <c r="B195" s="106" t="s">
        <v>361</v>
      </c>
      <c r="C195" s="107">
        <v>12073240.720000001</v>
      </c>
      <c r="D195" s="113">
        <v>344</v>
      </c>
      <c r="E195" s="107">
        <v>-528236.12</v>
      </c>
      <c r="F195" s="108">
        <v>0</v>
      </c>
      <c r="G195" s="109">
        <v>11545004.6</v>
      </c>
      <c r="H195" s="110">
        <v>344</v>
      </c>
    </row>
    <row r="196" spans="1:8" s="84" customFormat="1" outlineLevel="2" x14ac:dyDescent="0.2">
      <c r="A196" s="105"/>
      <c r="B196" s="106" t="s">
        <v>362</v>
      </c>
      <c r="C196" s="107">
        <v>12073240.720000001</v>
      </c>
      <c r="D196" s="113">
        <v>344</v>
      </c>
      <c r="E196" s="107">
        <v>-528236.12</v>
      </c>
      <c r="F196" s="108">
        <v>0</v>
      </c>
      <c r="G196" s="109">
        <v>11545004.6</v>
      </c>
      <c r="H196" s="110">
        <v>344</v>
      </c>
    </row>
    <row r="197" spans="1:8" s="84" customFormat="1" outlineLevel="2" x14ac:dyDescent="0.2">
      <c r="A197" s="105"/>
      <c r="B197" s="106" t="s">
        <v>363</v>
      </c>
      <c r="C197" s="107">
        <v>12073240.720000001</v>
      </c>
      <c r="D197" s="113">
        <v>344</v>
      </c>
      <c r="E197" s="107">
        <v>-528236.12</v>
      </c>
      <c r="F197" s="108">
        <v>0</v>
      </c>
      <c r="G197" s="109">
        <v>11545004.6</v>
      </c>
      <c r="H197" s="110">
        <v>344</v>
      </c>
    </row>
    <row r="198" spans="1:8" s="84" customFormat="1" outlineLevel="2" x14ac:dyDescent="0.2">
      <c r="A198" s="105"/>
      <c r="B198" s="106" t="s">
        <v>364</v>
      </c>
      <c r="C198" s="107">
        <v>12073240.720000001</v>
      </c>
      <c r="D198" s="113">
        <v>344</v>
      </c>
      <c r="E198" s="107">
        <v>-528236.12</v>
      </c>
      <c r="F198" s="108">
        <v>0</v>
      </c>
      <c r="G198" s="109">
        <v>11545004.6</v>
      </c>
      <c r="H198" s="110">
        <v>344</v>
      </c>
    </row>
    <row r="199" spans="1:8" s="84" customFormat="1" outlineLevel="2" x14ac:dyDescent="0.2">
      <c r="A199" s="105"/>
      <c r="B199" s="106" t="s">
        <v>365</v>
      </c>
      <c r="C199" s="107">
        <v>12073240.720000001</v>
      </c>
      <c r="D199" s="113">
        <v>344</v>
      </c>
      <c r="E199" s="107">
        <v>-528236.12</v>
      </c>
      <c r="F199" s="108">
        <v>0</v>
      </c>
      <c r="G199" s="109">
        <v>11545004.6</v>
      </c>
      <c r="H199" s="110">
        <v>344</v>
      </c>
    </row>
    <row r="200" spans="1:8" s="84" customFormat="1" outlineLevel="2" x14ac:dyDescent="0.2">
      <c r="A200" s="105"/>
      <c r="B200" s="106" t="s">
        <v>366</v>
      </c>
      <c r="C200" s="107">
        <v>12459286.01</v>
      </c>
      <c r="D200" s="113">
        <v>355</v>
      </c>
      <c r="E200" s="107">
        <v>-528236.16</v>
      </c>
      <c r="F200" s="108">
        <v>0</v>
      </c>
      <c r="G200" s="109">
        <v>11931049.85</v>
      </c>
      <c r="H200" s="110">
        <v>355</v>
      </c>
    </row>
    <row r="201" spans="1:8" s="84" customFormat="1" x14ac:dyDescent="0.2">
      <c r="A201" s="96" t="s">
        <v>375</v>
      </c>
      <c r="B201" s="96" t="s">
        <v>11</v>
      </c>
      <c r="C201" s="97">
        <v>381088799.5</v>
      </c>
      <c r="D201" s="98">
        <v>8700</v>
      </c>
      <c r="E201" s="97">
        <v>-15243551.98</v>
      </c>
      <c r="F201" s="98">
        <v>0</v>
      </c>
      <c r="G201" s="97">
        <v>365845247.51999998</v>
      </c>
      <c r="H201" s="98">
        <v>8700</v>
      </c>
    </row>
    <row r="202" spans="1:8" s="84" customFormat="1" outlineLevel="1" x14ac:dyDescent="0.2">
      <c r="A202" s="99"/>
      <c r="B202" s="100" t="s">
        <v>454</v>
      </c>
      <c r="C202" s="101">
        <v>381088799.5</v>
      </c>
      <c r="D202" s="102">
        <v>8700</v>
      </c>
      <c r="E202" s="101">
        <v>-15243551.98</v>
      </c>
      <c r="F202" s="102">
        <v>0</v>
      </c>
      <c r="G202" s="103">
        <v>365845247.51999998</v>
      </c>
      <c r="H202" s="104">
        <v>8700</v>
      </c>
    </row>
    <row r="203" spans="1:8" s="84" customFormat="1" outlineLevel="2" x14ac:dyDescent="0.2">
      <c r="A203" s="105"/>
      <c r="B203" s="106" t="s">
        <v>355</v>
      </c>
      <c r="C203" s="107">
        <v>31757399.75</v>
      </c>
      <c r="D203" s="113">
        <v>725</v>
      </c>
      <c r="E203" s="107">
        <v>0</v>
      </c>
      <c r="F203" s="108">
        <v>0</v>
      </c>
      <c r="G203" s="109">
        <v>31757399.75</v>
      </c>
      <c r="H203" s="110">
        <v>725</v>
      </c>
    </row>
    <row r="204" spans="1:8" s="84" customFormat="1" outlineLevel="2" x14ac:dyDescent="0.2">
      <c r="A204" s="105"/>
      <c r="B204" s="106" t="s">
        <v>356</v>
      </c>
      <c r="C204" s="107">
        <v>31757399.75</v>
      </c>
      <c r="D204" s="113">
        <v>725</v>
      </c>
      <c r="E204" s="107">
        <v>-1385777.44</v>
      </c>
      <c r="F204" s="108">
        <v>0</v>
      </c>
      <c r="G204" s="109">
        <v>30371622.309999999</v>
      </c>
      <c r="H204" s="110">
        <v>725</v>
      </c>
    </row>
    <row r="205" spans="1:8" s="84" customFormat="1" outlineLevel="2" x14ac:dyDescent="0.2">
      <c r="A205" s="105"/>
      <c r="B205" s="106" t="s">
        <v>357</v>
      </c>
      <c r="C205" s="107">
        <v>31757399.75</v>
      </c>
      <c r="D205" s="113">
        <v>725</v>
      </c>
      <c r="E205" s="107">
        <v>-1385777.44</v>
      </c>
      <c r="F205" s="108">
        <v>0</v>
      </c>
      <c r="G205" s="109">
        <v>30371622.309999999</v>
      </c>
      <c r="H205" s="110">
        <v>725</v>
      </c>
    </row>
    <row r="206" spans="1:8" s="84" customFormat="1" outlineLevel="2" x14ac:dyDescent="0.2">
      <c r="A206" s="105"/>
      <c r="B206" s="106" t="s">
        <v>358</v>
      </c>
      <c r="C206" s="107">
        <v>31757399.75</v>
      </c>
      <c r="D206" s="113">
        <v>725</v>
      </c>
      <c r="E206" s="107">
        <v>-1385777.44</v>
      </c>
      <c r="F206" s="108">
        <v>0</v>
      </c>
      <c r="G206" s="109">
        <v>30371622.309999999</v>
      </c>
      <c r="H206" s="110">
        <v>725</v>
      </c>
    </row>
    <row r="207" spans="1:8" s="84" customFormat="1" outlineLevel="2" x14ac:dyDescent="0.2">
      <c r="A207" s="105"/>
      <c r="B207" s="106" t="s">
        <v>359</v>
      </c>
      <c r="C207" s="107">
        <v>31757399.75</v>
      </c>
      <c r="D207" s="113">
        <v>725</v>
      </c>
      <c r="E207" s="107">
        <v>-1385777.44</v>
      </c>
      <c r="F207" s="108">
        <v>0</v>
      </c>
      <c r="G207" s="109">
        <v>30371622.309999999</v>
      </c>
      <c r="H207" s="110">
        <v>725</v>
      </c>
    </row>
    <row r="208" spans="1:8" s="84" customFormat="1" outlineLevel="2" x14ac:dyDescent="0.2">
      <c r="A208" s="105"/>
      <c r="B208" s="106" t="s">
        <v>360</v>
      </c>
      <c r="C208" s="107">
        <v>31757399.75</v>
      </c>
      <c r="D208" s="113">
        <v>725</v>
      </c>
      <c r="E208" s="107">
        <v>-1385777.44</v>
      </c>
      <c r="F208" s="108">
        <v>0</v>
      </c>
      <c r="G208" s="109">
        <v>30371622.309999999</v>
      </c>
      <c r="H208" s="110">
        <v>725</v>
      </c>
    </row>
    <row r="209" spans="1:8" s="84" customFormat="1" outlineLevel="2" x14ac:dyDescent="0.2">
      <c r="A209" s="105"/>
      <c r="B209" s="106" t="s">
        <v>361</v>
      </c>
      <c r="C209" s="107">
        <v>31757399.75</v>
      </c>
      <c r="D209" s="113">
        <v>725</v>
      </c>
      <c r="E209" s="107">
        <v>-1385777.44</v>
      </c>
      <c r="F209" s="108">
        <v>0</v>
      </c>
      <c r="G209" s="109">
        <v>30371622.309999999</v>
      </c>
      <c r="H209" s="110">
        <v>725</v>
      </c>
    </row>
    <row r="210" spans="1:8" s="84" customFormat="1" outlineLevel="2" x14ac:dyDescent="0.2">
      <c r="A210" s="105"/>
      <c r="B210" s="106" t="s">
        <v>362</v>
      </c>
      <c r="C210" s="107">
        <v>31757399.75</v>
      </c>
      <c r="D210" s="113">
        <v>725</v>
      </c>
      <c r="E210" s="107">
        <v>-1385777.44</v>
      </c>
      <c r="F210" s="108">
        <v>0</v>
      </c>
      <c r="G210" s="109">
        <v>30371622.309999999</v>
      </c>
      <c r="H210" s="110">
        <v>725</v>
      </c>
    </row>
    <row r="211" spans="1:8" s="84" customFormat="1" outlineLevel="2" x14ac:dyDescent="0.2">
      <c r="A211" s="105"/>
      <c r="B211" s="106" t="s">
        <v>363</v>
      </c>
      <c r="C211" s="107">
        <v>31757399.75</v>
      </c>
      <c r="D211" s="113">
        <v>725</v>
      </c>
      <c r="E211" s="107">
        <v>-1385777.44</v>
      </c>
      <c r="F211" s="108">
        <v>0</v>
      </c>
      <c r="G211" s="109">
        <v>30371622.309999999</v>
      </c>
      <c r="H211" s="110">
        <v>725</v>
      </c>
    </row>
    <row r="212" spans="1:8" s="84" customFormat="1" outlineLevel="2" x14ac:dyDescent="0.2">
      <c r="A212" s="105"/>
      <c r="B212" s="106" t="s">
        <v>364</v>
      </c>
      <c r="C212" s="107">
        <v>31757399.75</v>
      </c>
      <c r="D212" s="113">
        <v>725</v>
      </c>
      <c r="E212" s="107">
        <v>-1385777.44</v>
      </c>
      <c r="F212" s="108">
        <v>0</v>
      </c>
      <c r="G212" s="109">
        <v>30371622.309999999</v>
      </c>
      <c r="H212" s="110">
        <v>725</v>
      </c>
    </row>
    <row r="213" spans="1:8" s="84" customFormat="1" outlineLevel="2" x14ac:dyDescent="0.2">
      <c r="A213" s="105"/>
      <c r="B213" s="106" t="s">
        <v>365</v>
      </c>
      <c r="C213" s="107">
        <v>31757399.75</v>
      </c>
      <c r="D213" s="113">
        <v>725</v>
      </c>
      <c r="E213" s="107">
        <v>-1385777.44</v>
      </c>
      <c r="F213" s="108">
        <v>0</v>
      </c>
      <c r="G213" s="109">
        <v>30371622.309999999</v>
      </c>
      <c r="H213" s="110">
        <v>725</v>
      </c>
    </row>
    <row r="214" spans="1:8" s="84" customFormat="1" outlineLevel="2" x14ac:dyDescent="0.2">
      <c r="A214" s="105"/>
      <c r="B214" s="106" t="s">
        <v>366</v>
      </c>
      <c r="C214" s="107">
        <v>31757402.25</v>
      </c>
      <c r="D214" s="113">
        <v>725</v>
      </c>
      <c r="E214" s="107">
        <v>-1385777.58</v>
      </c>
      <c r="F214" s="108">
        <v>0</v>
      </c>
      <c r="G214" s="109">
        <v>30371624.670000002</v>
      </c>
      <c r="H214" s="110">
        <v>725</v>
      </c>
    </row>
    <row r="215" spans="1:8" s="84" customFormat="1" x14ac:dyDescent="0.2">
      <c r="A215" s="96" t="s">
        <v>425</v>
      </c>
      <c r="B215" s="96" t="s">
        <v>12</v>
      </c>
      <c r="C215" s="97">
        <v>48931699.420000002</v>
      </c>
      <c r="D215" s="98">
        <v>1506</v>
      </c>
      <c r="E215" s="97">
        <v>-1957267.98</v>
      </c>
      <c r="F215" s="98">
        <v>0</v>
      </c>
      <c r="G215" s="97">
        <v>46974431.439999998</v>
      </c>
      <c r="H215" s="98">
        <v>1506</v>
      </c>
    </row>
    <row r="216" spans="1:8" s="84" customFormat="1" outlineLevel="1" x14ac:dyDescent="0.2">
      <c r="A216" s="99"/>
      <c r="B216" s="100" t="s">
        <v>454</v>
      </c>
      <c r="C216" s="101">
        <v>48931699.420000002</v>
      </c>
      <c r="D216" s="102">
        <v>1506</v>
      </c>
      <c r="E216" s="101">
        <v>-1957267.98</v>
      </c>
      <c r="F216" s="102">
        <v>0</v>
      </c>
      <c r="G216" s="103">
        <v>46974431.439999998</v>
      </c>
      <c r="H216" s="104">
        <v>1506</v>
      </c>
    </row>
    <row r="217" spans="1:8" s="84" customFormat="1" outlineLevel="2" x14ac:dyDescent="0.2">
      <c r="A217" s="105"/>
      <c r="B217" s="106" t="s">
        <v>355</v>
      </c>
      <c r="C217" s="107">
        <v>4061396.25</v>
      </c>
      <c r="D217" s="113">
        <v>125</v>
      </c>
      <c r="E217" s="107">
        <v>0</v>
      </c>
      <c r="F217" s="108">
        <v>0</v>
      </c>
      <c r="G217" s="109">
        <v>4061396.25</v>
      </c>
      <c r="H217" s="110">
        <v>125</v>
      </c>
    </row>
    <row r="218" spans="1:8" s="84" customFormat="1" outlineLevel="2" x14ac:dyDescent="0.2">
      <c r="A218" s="105"/>
      <c r="B218" s="106" t="s">
        <v>356</v>
      </c>
      <c r="C218" s="107">
        <v>4061396.25</v>
      </c>
      <c r="D218" s="113">
        <v>125</v>
      </c>
      <c r="E218" s="107">
        <v>-177933.44</v>
      </c>
      <c r="F218" s="108">
        <v>0</v>
      </c>
      <c r="G218" s="109">
        <v>3883462.81</v>
      </c>
      <c r="H218" s="110">
        <v>125</v>
      </c>
    </row>
    <row r="219" spans="1:8" s="84" customFormat="1" outlineLevel="2" x14ac:dyDescent="0.2">
      <c r="A219" s="105"/>
      <c r="B219" s="106" t="s">
        <v>357</v>
      </c>
      <c r="C219" s="107">
        <v>4061396.25</v>
      </c>
      <c r="D219" s="113">
        <v>125</v>
      </c>
      <c r="E219" s="107">
        <v>-177933.44</v>
      </c>
      <c r="F219" s="108">
        <v>0</v>
      </c>
      <c r="G219" s="109">
        <v>3883462.81</v>
      </c>
      <c r="H219" s="110">
        <v>125</v>
      </c>
    </row>
    <row r="220" spans="1:8" s="84" customFormat="1" outlineLevel="2" x14ac:dyDescent="0.2">
      <c r="A220" s="105"/>
      <c r="B220" s="106" t="s">
        <v>358</v>
      </c>
      <c r="C220" s="107">
        <v>4061396.25</v>
      </c>
      <c r="D220" s="113">
        <v>125</v>
      </c>
      <c r="E220" s="107">
        <v>-177933.44</v>
      </c>
      <c r="F220" s="108">
        <v>0</v>
      </c>
      <c r="G220" s="109">
        <v>3883462.81</v>
      </c>
      <c r="H220" s="110">
        <v>125</v>
      </c>
    </row>
    <row r="221" spans="1:8" s="84" customFormat="1" outlineLevel="2" x14ac:dyDescent="0.2">
      <c r="A221" s="105"/>
      <c r="B221" s="106" t="s">
        <v>359</v>
      </c>
      <c r="C221" s="107">
        <v>4061396.25</v>
      </c>
      <c r="D221" s="113">
        <v>125</v>
      </c>
      <c r="E221" s="107">
        <v>-177933.44</v>
      </c>
      <c r="F221" s="108">
        <v>0</v>
      </c>
      <c r="G221" s="109">
        <v>3883462.81</v>
      </c>
      <c r="H221" s="110">
        <v>125</v>
      </c>
    </row>
    <row r="222" spans="1:8" s="84" customFormat="1" outlineLevel="2" x14ac:dyDescent="0.2">
      <c r="A222" s="105"/>
      <c r="B222" s="106" t="s">
        <v>360</v>
      </c>
      <c r="C222" s="107">
        <v>4061396.25</v>
      </c>
      <c r="D222" s="113">
        <v>125</v>
      </c>
      <c r="E222" s="107">
        <v>-177933.44</v>
      </c>
      <c r="F222" s="108">
        <v>0</v>
      </c>
      <c r="G222" s="109">
        <v>3883462.81</v>
      </c>
      <c r="H222" s="110">
        <v>125</v>
      </c>
    </row>
    <row r="223" spans="1:8" s="84" customFormat="1" outlineLevel="2" x14ac:dyDescent="0.2">
      <c r="A223" s="105"/>
      <c r="B223" s="106" t="s">
        <v>361</v>
      </c>
      <c r="C223" s="107">
        <v>4061396.25</v>
      </c>
      <c r="D223" s="113">
        <v>125</v>
      </c>
      <c r="E223" s="107">
        <v>-177933.44</v>
      </c>
      <c r="F223" s="108">
        <v>0</v>
      </c>
      <c r="G223" s="109">
        <v>3883462.81</v>
      </c>
      <c r="H223" s="110">
        <v>125</v>
      </c>
    </row>
    <row r="224" spans="1:8" s="84" customFormat="1" outlineLevel="2" x14ac:dyDescent="0.2">
      <c r="A224" s="105"/>
      <c r="B224" s="106" t="s">
        <v>362</v>
      </c>
      <c r="C224" s="107">
        <v>4061396.25</v>
      </c>
      <c r="D224" s="113">
        <v>125</v>
      </c>
      <c r="E224" s="107">
        <v>-177933.44</v>
      </c>
      <c r="F224" s="108">
        <v>0</v>
      </c>
      <c r="G224" s="109">
        <v>3883462.81</v>
      </c>
      <c r="H224" s="110">
        <v>125</v>
      </c>
    </row>
    <row r="225" spans="1:8" s="84" customFormat="1" outlineLevel="2" x14ac:dyDescent="0.2">
      <c r="A225" s="105"/>
      <c r="B225" s="106" t="s">
        <v>363</v>
      </c>
      <c r="C225" s="107">
        <v>4061396.25</v>
      </c>
      <c r="D225" s="113">
        <v>125</v>
      </c>
      <c r="E225" s="107">
        <v>-177933.44</v>
      </c>
      <c r="F225" s="108">
        <v>0</v>
      </c>
      <c r="G225" s="109">
        <v>3883462.81</v>
      </c>
      <c r="H225" s="110">
        <v>125</v>
      </c>
    </row>
    <row r="226" spans="1:8" s="84" customFormat="1" outlineLevel="2" x14ac:dyDescent="0.2">
      <c r="A226" s="105"/>
      <c r="B226" s="106" t="s">
        <v>364</v>
      </c>
      <c r="C226" s="107">
        <v>4061396.25</v>
      </c>
      <c r="D226" s="113">
        <v>125</v>
      </c>
      <c r="E226" s="107">
        <v>-177933.44</v>
      </c>
      <c r="F226" s="108">
        <v>0</v>
      </c>
      <c r="G226" s="109">
        <v>3883462.81</v>
      </c>
      <c r="H226" s="110">
        <v>125</v>
      </c>
    </row>
    <row r="227" spans="1:8" s="84" customFormat="1" outlineLevel="2" x14ac:dyDescent="0.2">
      <c r="A227" s="105"/>
      <c r="B227" s="106" t="s">
        <v>365</v>
      </c>
      <c r="C227" s="107">
        <v>4061396.25</v>
      </c>
      <c r="D227" s="113">
        <v>125</v>
      </c>
      <c r="E227" s="107">
        <v>-177933.44</v>
      </c>
      <c r="F227" s="108">
        <v>0</v>
      </c>
      <c r="G227" s="109">
        <v>3883462.81</v>
      </c>
      <c r="H227" s="110">
        <v>125</v>
      </c>
    </row>
    <row r="228" spans="1:8" s="84" customFormat="1" outlineLevel="2" x14ac:dyDescent="0.2">
      <c r="A228" s="105"/>
      <c r="B228" s="106" t="s">
        <v>366</v>
      </c>
      <c r="C228" s="107">
        <v>4256340.67</v>
      </c>
      <c r="D228" s="113">
        <v>131</v>
      </c>
      <c r="E228" s="107">
        <v>-177933.58</v>
      </c>
      <c r="F228" s="108">
        <v>0</v>
      </c>
      <c r="G228" s="109">
        <v>4078407.09</v>
      </c>
      <c r="H228" s="110">
        <v>131</v>
      </c>
    </row>
    <row r="229" spans="1:8" s="84" customFormat="1" x14ac:dyDescent="0.2">
      <c r="A229" s="96" t="s">
        <v>376</v>
      </c>
      <c r="B229" s="96" t="s">
        <v>13</v>
      </c>
      <c r="C229" s="97">
        <v>66759069.93</v>
      </c>
      <c r="D229" s="98">
        <v>2190</v>
      </c>
      <c r="E229" s="97">
        <v>-2670362.7999999998</v>
      </c>
      <c r="F229" s="98">
        <v>0</v>
      </c>
      <c r="G229" s="97">
        <v>64088707.130000003</v>
      </c>
      <c r="H229" s="98">
        <v>2190</v>
      </c>
    </row>
    <row r="230" spans="1:8" s="84" customFormat="1" outlineLevel="1" x14ac:dyDescent="0.2">
      <c r="A230" s="99"/>
      <c r="B230" s="100" t="s">
        <v>454</v>
      </c>
      <c r="C230" s="101">
        <v>66759069.93</v>
      </c>
      <c r="D230" s="102">
        <v>2190</v>
      </c>
      <c r="E230" s="101">
        <v>-2670362.7999999998</v>
      </c>
      <c r="F230" s="102">
        <v>0</v>
      </c>
      <c r="G230" s="103">
        <v>64088707.130000003</v>
      </c>
      <c r="H230" s="104">
        <v>2190</v>
      </c>
    </row>
    <row r="231" spans="1:8" s="84" customFormat="1" outlineLevel="2" x14ac:dyDescent="0.2">
      <c r="A231" s="105"/>
      <c r="B231" s="106" t="s">
        <v>355</v>
      </c>
      <c r="C231" s="107">
        <v>5548013.3799999999</v>
      </c>
      <c r="D231" s="113">
        <v>182</v>
      </c>
      <c r="E231" s="107">
        <v>0</v>
      </c>
      <c r="F231" s="108">
        <v>0</v>
      </c>
      <c r="G231" s="109">
        <v>5548013.3799999999</v>
      </c>
      <c r="H231" s="110">
        <v>182</v>
      </c>
    </row>
    <row r="232" spans="1:8" s="84" customFormat="1" outlineLevel="2" x14ac:dyDescent="0.2">
      <c r="A232" s="105"/>
      <c r="B232" s="106" t="s">
        <v>356</v>
      </c>
      <c r="C232" s="107">
        <v>5548013.3799999999</v>
      </c>
      <c r="D232" s="113">
        <v>182</v>
      </c>
      <c r="E232" s="107">
        <v>-242760.24</v>
      </c>
      <c r="F232" s="108">
        <v>0</v>
      </c>
      <c r="G232" s="109">
        <v>5305253.1399999997</v>
      </c>
      <c r="H232" s="110">
        <v>182</v>
      </c>
    </row>
    <row r="233" spans="1:8" s="84" customFormat="1" outlineLevel="2" x14ac:dyDescent="0.2">
      <c r="A233" s="105"/>
      <c r="B233" s="106" t="s">
        <v>357</v>
      </c>
      <c r="C233" s="107">
        <v>5548013.3799999999</v>
      </c>
      <c r="D233" s="113">
        <v>182</v>
      </c>
      <c r="E233" s="107">
        <v>-242760.24</v>
      </c>
      <c r="F233" s="108">
        <v>0</v>
      </c>
      <c r="G233" s="109">
        <v>5305253.1399999997</v>
      </c>
      <c r="H233" s="110">
        <v>182</v>
      </c>
    </row>
    <row r="234" spans="1:8" s="84" customFormat="1" outlineLevel="2" x14ac:dyDescent="0.2">
      <c r="A234" s="105"/>
      <c r="B234" s="106" t="s">
        <v>358</v>
      </c>
      <c r="C234" s="107">
        <v>5548013.3799999999</v>
      </c>
      <c r="D234" s="113">
        <v>182</v>
      </c>
      <c r="E234" s="107">
        <v>-242760.24</v>
      </c>
      <c r="F234" s="108">
        <v>0</v>
      </c>
      <c r="G234" s="109">
        <v>5305253.1399999997</v>
      </c>
      <c r="H234" s="110">
        <v>182</v>
      </c>
    </row>
    <row r="235" spans="1:8" s="84" customFormat="1" outlineLevel="2" x14ac:dyDescent="0.2">
      <c r="A235" s="105"/>
      <c r="B235" s="106" t="s">
        <v>359</v>
      </c>
      <c r="C235" s="107">
        <v>5548013.3799999999</v>
      </c>
      <c r="D235" s="113">
        <v>182</v>
      </c>
      <c r="E235" s="107">
        <v>-242760.24</v>
      </c>
      <c r="F235" s="108">
        <v>0</v>
      </c>
      <c r="G235" s="109">
        <v>5305253.1399999997</v>
      </c>
      <c r="H235" s="110">
        <v>182</v>
      </c>
    </row>
    <row r="236" spans="1:8" s="84" customFormat="1" outlineLevel="2" x14ac:dyDescent="0.2">
      <c r="A236" s="105"/>
      <c r="B236" s="106" t="s">
        <v>360</v>
      </c>
      <c r="C236" s="107">
        <v>5548013.3799999999</v>
      </c>
      <c r="D236" s="113">
        <v>182</v>
      </c>
      <c r="E236" s="107">
        <v>-242760.24</v>
      </c>
      <c r="F236" s="108">
        <v>0</v>
      </c>
      <c r="G236" s="109">
        <v>5305253.1399999997</v>
      </c>
      <c r="H236" s="110">
        <v>182</v>
      </c>
    </row>
    <row r="237" spans="1:8" s="84" customFormat="1" outlineLevel="2" x14ac:dyDescent="0.2">
      <c r="A237" s="105"/>
      <c r="B237" s="106" t="s">
        <v>361</v>
      </c>
      <c r="C237" s="107">
        <v>5548013.3799999999</v>
      </c>
      <c r="D237" s="113">
        <v>182</v>
      </c>
      <c r="E237" s="107">
        <v>-242760.24</v>
      </c>
      <c r="F237" s="108">
        <v>0</v>
      </c>
      <c r="G237" s="109">
        <v>5305253.1399999997</v>
      </c>
      <c r="H237" s="110">
        <v>182</v>
      </c>
    </row>
    <row r="238" spans="1:8" s="84" customFormat="1" outlineLevel="2" x14ac:dyDescent="0.2">
      <c r="A238" s="105"/>
      <c r="B238" s="106" t="s">
        <v>362</v>
      </c>
      <c r="C238" s="107">
        <v>5548013.3799999999</v>
      </c>
      <c r="D238" s="113">
        <v>182</v>
      </c>
      <c r="E238" s="107">
        <v>-242760.24</v>
      </c>
      <c r="F238" s="108">
        <v>0</v>
      </c>
      <c r="G238" s="109">
        <v>5305253.1399999997</v>
      </c>
      <c r="H238" s="110">
        <v>182</v>
      </c>
    </row>
    <row r="239" spans="1:8" s="84" customFormat="1" outlineLevel="2" x14ac:dyDescent="0.2">
      <c r="A239" s="105"/>
      <c r="B239" s="106" t="s">
        <v>363</v>
      </c>
      <c r="C239" s="107">
        <v>5548013.3799999999</v>
      </c>
      <c r="D239" s="113">
        <v>182</v>
      </c>
      <c r="E239" s="107">
        <v>-242760.24</v>
      </c>
      <c r="F239" s="108">
        <v>0</v>
      </c>
      <c r="G239" s="109">
        <v>5305253.1399999997</v>
      </c>
      <c r="H239" s="110">
        <v>182</v>
      </c>
    </row>
    <row r="240" spans="1:8" s="84" customFormat="1" outlineLevel="2" x14ac:dyDescent="0.2">
      <c r="A240" s="105"/>
      <c r="B240" s="106" t="s">
        <v>364</v>
      </c>
      <c r="C240" s="107">
        <v>5548013.3799999999</v>
      </c>
      <c r="D240" s="113">
        <v>182</v>
      </c>
      <c r="E240" s="107">
        <v>-242760.24</v>
      </c>
      <c r="F240" s="108">
        <v>0</v>
      </c>
      <c r="G240" s="109">
        <v>5305253.1399999997</v>
      </c>
      <c r="H240" s="110">
        <v>182</v>
      </c>
    </row>
    <row r="241" spans="1:8" s="84" customFormat="1" outlineLevel="2" x14ac:dyDescent="0.2">
      <c r="A241" s="105"/>
      <c r="B241" s="106" t="s">
        <v>365</v>
      </c>
      <c r="C241" s="107">
        <v>5548013.3799999999</v>
      </c>
      <c r="D241" s="113">
        <v>182</v>
      </c>
      <c r="E241" s="107">
        <v>-242760.24</v>
      </c>
      <c r="F241" s="108">
        <v>0</v>
      </c>
      <c r="G241" s="109">
        <v>5305253.1399999997</v>
      </c>
      <c r="H241" s="110">
        <v>182</v>
      </c>
    </row>
    <row r="242" spans="1:8" s="84" customFormat="1" outlineLevel="2" x14ac:dyDescent="0.2">
      <c r="A242" s="105"/>
      <c r="B242" s="106" t="s">
        <v>366</v>
      </c>
      <c r="C242" s="107">
        <v>5730922.75</v>
      </c>
      <c r="D242" s="113">
        <v>188</v>
      </c>
      <c r="E242" s="107">
        <v>-242760.4</v>
      </c>
      <c r="F242" s="108">
        <v>0</v>
      </c>
      <c r="G242" s="109">
        <v>5488162.3499999996</v>
      </c>
      <c r="H242" s="110">
        <v>188</v>
      </c>
    </row>
    <row r="243" spans="1:8" s="84" customFormat="1" ht="25.5" x14ac:dyDescent="0.2">
      <c r="A243" s="96" t="s">
        <v>372</v>
      </c>
      <c r="B243" s="96" t="s">
        <v>14</v>
      </c>
      <c r="C243" s="97">
        <v>820450837.17999995</v>
      </c>
      <c r="D243" s="98">
        <v>17681</v>
      </c>
      <c r="E243" s="97">
        <v>-32818033.489999998</v>
      </c>
      <c r="F243" s="98">
        <v>0</v>
      </c>
      <c r="G243" s="97">
        <v>787632803.69000006</v>
      </c>
      <c r="H243" s="98">
        <v>17681</v>
      </c>
    </row>
    <row r="244" spans="1:8" s="84" customFormat="1" outlineLevel="1" x14ac:dyDescent="0.2">
      <c r="A244" s="99"/>
      <c r="B244" s="100" t="s">
        <v>454</v>
      </c>
      <c r="C244" s="101">
        <v>820450837.17999995</v>
      </c>
      <c r="D244" s="102">
        <v>17681</v>
      </c>
      <c r="E244" s="101">
        <v>-32818033.489999998</v>
      </c>
      <c r="F244" s="102">
        <v>0</v>
      </c>
      <c r="G244" s="103">
        <v>787632803.69000006</v>
      </c>
      <c r="H244" s="104">
        <v>17681</v>
      </c>
    </row>
    <row r="245" spans="1:8" s="84" customFormat="1" outlineLevel="2" x14ac:dyDescent="0.2">
      <c r="A245" s="105"/>
      <c r="B245" s="106" t="s">
        <v>355</v>
      </c>
      <c r="C245" s="107">
        <v>68351574.810000002</v>
      </c>
      <c r="D245" s="108">
        <v>1473</v>
      </c>
      <c r="E245" s="107">
        <v>0</v>
      </c>
      <c r="F245" s="108">
        <v>0</v>
      </c>
      <c r="G245" s="109">
        <v>68351574.810000002</v>
      </c>
      <c r="H245" s="110">
        <v>1473</v>
      </c>
    </row>
    <row r="246" spans="1:8" s="84" customFormat="1" outlineLevel="2" x14ac:dyDescent="0.2">
      <c r="A246" s="105"/>
      <c r="B246" s="106" t="s">
        <v>356</v>
      </c>
      <c r="C246" s="107">
        <v>68351574.810000002</v>
      </c>
      <c r="D246" s="108">
        <v>1473</v>
      </c>
      <c r="E246" s="107">
        <v>-2983457.6</v>
      </c>
      <c r="F246" s="108">
        <v>0</v>
      </c>
      <c r="G246" s="109">
        <v>65368117.210000001</v>
      </c>
      <c r="H246" s="110">
        <v>1473</v>
      </c>
    </row>
    <row r="247" spans="1:8" s="84" customFormat="1" outlineLevel="2" x14ac:dyDescent="0.2">
      <c r="A247" s="105"/>
      <c r="B247" s="106" t="s">
        <v>357</v>
      </c>
      <c r="C247" s="107">
        <v>68351574.810000002</v>
      </c>
      <c r="D247" s="108">
        <v>1473</v>
      </c>
      <c r="E247" s="107">
        <v>-2983457.6</v>
      </c>
      <c r="F247" s="108">
        <v>0</v>
      </c>
      <c r="G247" s="109">
        <v>65368117.210000001</v>
      </c>
      <c r="H247" s="110">
        <v>1473</v>
      </c>
    </row>
    <row r="248" spans="1:8" s="84" customFormat="1" outlineLevel="2" x14ac:dyDescent="0.2">
      <c r="A248" s="105"/>
      <c r="B248" s="106" t="s">
        <v>358</v>
      </c>
      <c r="C248" s="107">
        <v>68351574.810000002</v>
      </c>
      <c r="D248" s="108">
        <v>1473</v>
      </c>
      <c r="E248" s="107">
        <v>-2983457.6</v>
      </c>
      <c r="F248" s="108">
        <v>0</v>
      </c>
      <c r="G248" s="109">
        <v>65368117.210000001</v>
      </c>
      <c r="H248" s="110">
        <v>1473</v>
      </c>
    </row>
    <row r="249" spans="1:8" s="84" customFormat="1" outlineLevel="2" x14ac:dyDescent="0.2">
      <c r="A249" s="105"/>
      <c r="B249" s="106" t="s">
        <v>359</v>
      </c>
      <c r="C249" s="107">
        <v>68351574.810000002</v>
      </c>
      <c r="D249" s="108">
        <v>1473</v>
      </c>
      <c r="E249" s="107">
        <v>-2983457.6</v>
      </c>
      <c r="F249" s="108">
        <v>0</v>
      </c>
      <c r="G249" s="109">
        <v>65368117.210000001</v>
      </c>
      <c r="H249" s="110">
        <v>1473</v>
      </c>
    </row>
    <row r="250" spans="1:8" s="84" customFormat="1" outlineLevel="2" x14ac:dyDescent="0.2">
      <c r="A250" s="105"/>
      <c r="B250" s="106" t="s">
        <v>360</v>
      </c>
      <c r="C250" s="107">
        <v>68351574.810000002</v>
      </c>
      <c r="D250" s="108">
        <v>1473</v>
      </c>
      <c r="E250" s="107">
        <v>-2983457.6</v>
      </c>
      <c r="F250" s="108">
        <v>0</v>
      </c>
      <c r="G250" s="109">
        <v>65368117.210000001</v>
      </c>
      <c r="H250" s="110">
        <v>1473</v>
      </c>
    </row>
    <row r="251" spans="1:8" s="84" customFormat="1" outlineLevel="2" x14ac:dyDescent="0.2">
      <c r="A251" s="105"/>
      <c r="B251" s="106" t="s">
        <v>361</v>
      </c>
      <c r="C251" s="107">
        <v>68351574.810000002</v>
      </c>
      <c r="D251" s="108">
        <v>1473</v>
      </c>
      <c r="E251" s="107">
        <v>-2983457.6</v>
      </c>
      <c r="F251" s="108">
        <v>0</v>
      </c>
      <c r="G251" s="109">
        <v>65368117.210000001</v>
      </c>
      <c r="H251" s="110">
        <v>1473</v>
      </c>
    </row>
    <row r="252" spans="1:8" s="84" customFormat="1" outlineLevel="2" x14ac:dyDescent="0.2">
      <c r="A252" s="105"/>
      <c r="B252" s="106" t="s">
        <v>362</v>
      </c>
      <c r="C252" s="107">
        <v>68351574.810000002</v>
      </c>
      <c r="D252" s="108">
        <v>1473</v>
      </c>
      <c r="E252" s="107">
        <v>-2983457.6</v>
      </c>
      <c r="F252" s="108">
        <v>0</v>
      </c>
      <c r="G252" s="109">
        <v>65368117.210000001</v>
      </c>
      <c r="H252" s="110">
        <v>1473</v>
      </c>
    </row>
    <row r="253" spans="1:8" s="84" customFormat="1" outlineLevel="2" x14ac:dyDescent="0.2">
      <c r="A253" s="105"/>
      <c r="B253" s="106" t="s">
        <v>363</v>
      </c>
      <c r="C253" s="107">
        <v>68351574.810000002</v>
      </c>
      <c r="D253" s="108">
        <v>1473</v>
      </c>
      <c r="E253" s="107">
        <v>-2983457.6</v>
      </c>
      <c r="F253" s="108">
        <v>0</v>
      </c>
      <c r="G253" s="109">
        <v>65368117.210000001</v>
      </c>
      <c r="H253" s="110">
        <v>1473</v>
      </c>
    </row>
    <row r="254" spans="1:8" s="84" customFormat="1" outlineLevel="2" x14ac:dyDescent="0.2">
      <c r="A254" s="105"/>
      <c r="B254" s="106" t="s">
        <v>364</v>
      </c>
      <c r="C254" s="107">
        <v>68351574.810000002</v>
      </c>
      <c r="D254" s="108">
        <v>1473</v>
      </c>
      <c r="E254" s="107">
        <v>-2983457.6</v>
      </c>
      <c r="F254" s="108">
        <v>0</v>
      </c>
      <c r="G254" s="109">
        <v>65368117.210000001</v>
      </c>
      <c r="H254" s="110">
        <v>1473</v>
      </c>
    </row>
    <row r="255" spans="1:8" s="84" customFormat="1" outlineLevel="2" x14ac:dyDescent="0.2">
      <c r="A255" s="105"/>
      <c r="B255" s="106" t="s">
        <v>365</v>
      </c>
      <c r="C255" s="107">
        <v>68351574.810000002</v>
      </c>
      <c r="D255" s="108">
        <v>1473</v>
      </c>
      <c r="E255" s="107">
        <v>-2983457.6</v>
      </c>
      <c r="F255" s="108">
        <v>0</v>
      </c>
      <c r="G255" s="109">
        <v>65368117.210000001</v>
      </c>
      <c r="H255" s="110">
        <v>1473</v>
      </c>
    </row>
    <row r="256" spans="1:8" s="84" customFormat="1" outlineLevel="2" x14ac:dyDescent="0.2">
      <c r="A256" s="105"/>
      <c r="B256" s="106" t="s">
        <v>366</v>
      </c>
      <c r="C256" s="107">
        <v>68583514.269999996</v>
      </c>
      <c r="D256" s="108">
        <v>1478</v>
      </c>
      <c r="E256" s="107">
        <v>-2983457.49</v>
      </c>
      <c r="F256" s="108">
        <v>0</v>
      </c>
      <c r="G256" s="109">
        <v>65600056.780000001</v>
      </c>
      <c r="H256" s="110">
        <v>1478</v>
      </c>
    </row>
    <row r="257" spans="1:8" s="84" customFormat="1" x14ac:dyDescent="0.2">
      <c r="A257" s="96" t="s">
        <v>377</v>
      </c>
      <c r="B257" s="96" t="s">
        <v>15</v>
      </c>
      <c r="C257" s="97">
        <v>295002071.02999997</v>
      </c>
      <c r="D257" s="98">
        <v>8441</v>
      </c>
      <c r="E257" s="97">
        <v>-11800082.84</v>
      </c>
      <c r="F257" s="98">
        <v>0</v>
      </c>
      <c r="G257" s="97">
        <v>283201988.19</v>
      </c>
      <c r="H257" s="98">
        <v>8441</v>
      </c>
    </row>
    <row r="258" spans="1:8" s="84" customFormat="1" outlineLevel="1" x14ac:dyDescent="0.2">
      <c r="A258" s="99"/>
      <c r="B258" s="100" t="s">
        <v>454</v>
      </c>
      <c r="C258" s="101">
        <v>295002071.02999997</v>
      </c>
      <c r="D258" s="102">
        <v>8441</v>
      </c>
      <c r="E258" s="101">
        <v>-11800082.84</v>
      </c>
      <c r="F258" s="102">
        <v>0</v>
      </c>
      <c r="G258" s="103">
        <v>283201988.19</v>
      </c>
      <c r="H258" s="104">
        <v>8441</v>
      </c>
    </row>
    <row r="259" spans="1:8" s="84" customFormat="1" outlineLevel="2" x14ac:dyDescent="0.2">
      <c r="A259" s="105"/>
      <c r="B259" s="106" t="s">
        <v>355</v>
      </c>
      <c r="C259" s="107">
        <v>24568943.129999999</v>
      </c>
      <c r="D259" s="113">
        <v>703</v>
      </c>
      <c r="E259" s="107">
        <v>0</v>
      </c>
      <c r="F259" s="108">
        <v>0</v>
      </c>
      <c r="G259" s="109">
        <v>24568943.129999999</v>
      </c>
      <c r="H259" s="110">
        <v>703</v>
      </c>
    </row>
    <row r="260" spans="1:8" s="84" customFormat="1" outlineLevel="2" x14ac:dyDescent="0.2">
      <c r="A260" s="105"/>
      <c r="B260" s="106" t="s">
        <v>356</v>
      </c>
      <c r="C260" s="107">
        <v>24568943.129999999</v>
      </c>
      <c r="D260" s="113">
        <v>703</v>
      </c>
      <c r="E260" s="107">
        <v>-1072734.8</v>
      </c>
      <c r="F260" s="108">
        <v>0</v>
      </c>
      <c r="G260" s="109">
        <v>23496208.329999998</v>
      </c>
      <c r="H260" s="110">
        <v>703</v>
      </c>
    </row>
    <row r="261" spans="1:8" s="84" customFormat="1" outlineLevel="2" x14ac:dyDescent="0.2">
      <c r="A261" s="105"/>
      <c r="B261" s="106" t="s">
        <v>357</v>
      </c>
      <c r="C261" s="107">
        <v>24568943.129999999</v>
      </c>
      <c r="D261" s="113">
        <v>703</v>
      </c>
      <c r="E261" s="107">
        <v>-1072734.8</v>
      </c>
      <c r="F261" s="108">
        <v>0</v>
      </c>
      <c r="G261" s="109">
        <v>23496208.329999998</v>
      </c>
      <c r="H261" s="110">
        <v>703</v>
      </c>
    </row>
    <row r="262" spans="1:8" s="84" customFormat="1" outlineLevel="2" x14ac:dyDescent="0.2">
      <c r="A262" s="105"/>
      <c r="B262" s="106" t="s">
        <v>358</v>
      </c>
      <c r="C262" s="107">
        <v>24568943.129999999</v>
      </c>
      <c r="D262" s="113">
        <v>703</v>
      </c>
      <c r="E262" s="107">
        <v>-1072734.8</v>
      </c>
      <c r="F262" s="108">
        <v>0</v>
      </c>
      <c r="G262" s="109">
        <v>23496208.329999998</v>
      </c>
      <c r="H262" s="110">
        <v>703</v>
      </c>
    </row>
    <row r="263" spans="1:8" s="84" customFormat="1" outlineLevel="2" x14ac:dyDescent="0.2">
      <c r="A263" s="105"/>
      <c r="B263" s="106" t="s">
        <v>359</v>
      </c>
      <c r="C263" s="107">
        <v>24568943.129999999</v>
      </c>
      <c r="D263" s="113">
        <v>703</v>
      </c>
      <c r="E263" s="107">
        <v>-1072734.8</v>
      </c>
      <c r="F263" s="108">
        <v>0</v>
      </c>
      <c r="G263" s="109">
        <v>23496208.329999998</v>
      </c>
      <c r="H263" s="110">
        <v>703</v>
      </c>
    </row>
    <row r="264" spans="1:8" s="84" customFormat="1" outlineLevel="2" x14ac:dyDescent="0.2">
      <c r="A264" s="105"/>
      <c r="B264" s="106" t="s">
        <v>360</v>
      </c>
      <c r="C264" s="107">
        <v>24568943.129999999</v>
      </c>
      <c r="D264" s="113">
        <v>703</v>
      </c>
      <c r="E264" s="107">
        <v>-1072734.8</v>
      </c>
      <c r="F264" s="108">
        <v>0</v>
      </c>
      <c r="G264" s="109">
        <v>23496208.329999998</v>
      </c>
      <c r="H264" s="110">
        <v>703</v>
      </c>
    </row>
    <row r="265" spans="1:8" s="84" customFormat="1" outlineLevel="2" x14ac:dyDescent="0.2">
      <c r="A265" s="105"/>
      <c r="B265" s="106" t="s">
        <v>361</v>
      </c>
      <c r="C265" s="107">
        <v>24568943.129999999</v>
      </c>
      <c r="D265" s="113">
        <v>703</v>
      </c>
      <c r="E265" s="107">
        <v>-1072734.8</v>
      </c>
      <c r="F265" s="108">
        <v>0</v>
      </c>
      <c r="G265" s="109">
        <v>23496208.329999998</v>
      </c>
      <c r="H265" s="110">
        <v>703</v>
      </c>
    </row>
    <row r="266" spans="1:8" s="84" customFormat="1" outlineLevel="2" x14ac:dyDescent="0.2">
      <c r="A266" s="105"/>
      <c r="B266" s="106" t="s">
        <v>362</v>
      </c>
      <c r="C266" s="107">
        <v>24568943.129999999</v>
      </c>
      <c r="D266" s="113">
        <v>703</v>
      </c>
      <c r="E266" s="107">
        <v>-1072734.8</v>
      </c>
      <c r="F266" s="108">
        <v>0</v>
      </c>
      <c r="G266" s="109">
        <v>23496208.329999998</v>
      </c>
      <c r="H266" s="110">
        <v>703</v>
      </c>
    </row>
    <row r="267" spans="1:8" s="84" customFormat="1" outlineLevel="2" x14ac:dyDescent="0.2">
      <c r="A267" s="105"/>
      <c r="B267" s="106" t="s">
        <v>363</v>
      </c>
      <c r="C267" s="107">
        <v>24568943.129999999</v>
      </c>
      <c r="D267" s="113">
        <v>703</v>
      </c>
      <c r="E267" s="107">
        <v>-1072734.8</v>
      </c>
      <c r="F267" s="108">
        <v>0</v>
      </c>
      <c r="G267" s="109">
        <v>23496208.329999998</v>
      </c>
      <c r="H267" s="110">
        <v>703</v>
      </c>
    </row>
    <row r="268" spans="1:8" s="84" customFormat="1" outlineLevel="2" x14ac:dyDescent="0.2">
      <c r="A268" s="105"/>
      <c r="B268" s="106" t="s">
        <v>364</v>
      </c>
      <c r="C268" s="107">
        <v>24568943.129999999</v>
      </c>
      <c r="D268" s="113">
        <v>703</v>
      </c>
      <c r="E268" s="107">
        <v>-1072734.8</v>
      </c>
      <c r="F268" s="108">
        <v>0</v>
      </c>
      <c r="G268" s="109">
        <v>23496208.329999998</v>
      </c>
      <c r="H268" s="110">
        <v>703</v>
      </c>
    </row>
    <row r="269" spans="1:8" s="84" customFormat="1" outlineLevel="2" x14ac:dyDescent="0.2">
      <c r="A269" s="105"/>
      <c r="B269" s="106" t="s">
        <v>365</v>
      </c>
      <c r="C269" s="107">
        <v>24568943.129999999</v>
      </c>
      <c r="D269" s="113">
        <v>703</v>
      </c>
      <c r="E269" s="107">
        <v>-1072734.8</v>
      </c>
      <c r="F269" s="108">
        <v>0</v>
      </c>
      <c r="G269" s="109">
        <v>23496208.329999998</v>
      </c>
      <c r="H269" s="110">
        <v>703</v>
      </c>
    </row>
    <row r="270" spans="1:8" s="84" customFormat="1" outlineLevel="2" x14ac:dyDescent="0.2">
      <c r="A270" s="105"/>
      <c r="B270" s="106" t="s">
        <v>366</v>
      </c>
      <c r="C270" s="107">
        <v>24743696.600000001</v>
      </c>
      <c r="D270" s="113">
        <v>708</v>
      </c>
      <c r="E270" s="107">
        <v>-1072734.8400000001</v>
      </c>
      <c r="F270" s="108">
        <v>0</v>
      </c>
      <c r="G270" s="109">
        <v>23670961.760000002</v>
      </c>
      <c r="H270" s="110">
        <v>708</v>
      </c>
    </row>
    <row r="271" spans="1:8" s="84" customFormat="1" x14ac:dyDescent="0.2">
      <c r="A271" s="96" t="s">
        <v>426</v>
      </c>
      <c r="B271" s="96" t="s">
        <v>16</v>
      </c>
      <c r="C271" s="97">
        <v>204023073.59</v>
      </c>
      <c r="D271" s="98">
        <v>6216</v>
      </c>
      <c r="E271" s="97">
        <v>-8160922.9400000004</v>
      </c>
      <c r="F271" s="98">
        <v>0</v>
      </c>
      <c r="G271" s="97">
        <v>195862150.65000001</v>
      </c>
      <c r="H271" s="98">
        <v>6216</v>
      </c>
    </row>
    <row r="272" spans="1:8" s="84" customFormat="1" outlineLevel="1" x14ac:dyDescent="0.2">
      <c r="A272" s="99"/>
      <c r="B272" s="100" t="s">
        <v>454</v>
      </c>
      <c r="C272" s="101">
        <v>204023073.59</v>
      </c>
      <c r="D272" s="102">
        <v>6216</v>
      </c>
      <c r="E272" s="101">
        <v>-8160922.9400000004</v>
      </c>
      <c r="F272" s="102">
        <v>0</v>
      </c>
      <c r="G272" s="103">
        <v>195862150.65000001</v>
      </c>
      <c r="H272" s="104">
        <v>6216</v>
      </c>
    </row>
    <row r="273" spans="1:8" s="84" customFormat="1" outlineLevel="2" x14ac:dyDescent="0.2">
      <c r="A273" s="105"/>
      <c r="B273" s="106" t="s">
        <v>355</v>
      </c>
      <c r="C273" s="107">
        <v>17001920.32</v>
      </c>
      <c r="D273" s="113">
        <v>518</v>
      </c>
      <c r="E273" s="107">
        <v>0</v>
      </c>
      <c r="F273" s="108">
        <v>0</v>
      </c>
      <c r="G273" s="109">
        <v>17001920.32</v>
      </c>
      <c r="H273" s="110">
        <v>518</v>
      </c>
    </row>
    <row r="274" spans="1:8" s="84" customFormat="1" outlineLevel="2" x14ac:dyDescent="0.2">
      <c r="A274" s="105"/>
      <c r="B274" s="106" t="s">
        <v>356</v>
      </c>
      <c r="C274" s="107">
        <v>17001920.32</v>
      </c>
      <c r="D274" s="113">
        <v>518</v>
      </c>
      <c r="E274" s="107">
        <v>-741902.08</v>
      </c>
      <c r="F274" s="108">
        <v>0</v>
      </c>
      <c r="G274" s="109">
        <v>16260018.24</v>
      </c>
      <c r="H274" s="110">
        <v>518</v>
      </c>
    </row>
    <row r="275" spans="1:8" s="84" customFormat="1" outlineLevel="2" x14ac:dyDescent="0.2">
      <c r="A275" s="105"/>
      <c r="B275" s="106" t="s">
        <v>357</v>
      </c>
      <c r="C275" s="107">
        <v>17001920.32</v>
      </c>
      <c r="D275" s="113">
        <v>518</v>
      </c>
      <c r="E275" s="107">
        <v>-741902.08</v>
      </c>
      <c r="F275" s="108">
        <v>0</v>
      </c>
      <c r="G275" s="109">
        <v>16260018.24</v>
      </c>
      <c r="H275" s="110">
        <v>518</v>
      </c>
    </row>
    <row r="276" spans="1:8" s="84" customFormat="1" outlineLevel="2" x14ac:dyDescent="0.2">
      <c r="A276" s="105"/>
      <c r="B276" s="106" t="s">
        <v>358</v>
      </c>
      <c r="C276" s="107">
        <v>17001920.32</v>
      </c>
      <c r="D276" s="113">
        <v>518</v>
      </c>
      <c r="E276" s="107">
        <v>-741902.08</v>
      </c>
      <c r="F276" s="108">
        <v>0</v>
      </c>
      <c r="G276" s="109">
        <v>16260018.24</v>
      </c>
      <c r="H276" s="110">
        <v>518</v>
      </c>
    </row>
    <row r="277" spans="1:8" s="84" customFormat="1" outlineLevel="2" x14ac:dyDescent="0.2">
      <c r="A277" s="105"/>
      <c r="B277" s="106" t="s">
        <v>359</v>
      </c>
      <c r="C277" s="107">
        <v>17001920.32</v>
      </c>
      <c r="D277" s="113">
        <v>518</v>
      </c>
      <c r="E277" s="107">
        <v>-741902.08</v>
      </c>
      <c r="F277" s="108">
        <v>0</v>
      </c>
      <c r="G277" s="109">
        <v>16260018.24</v>
      </c>
      <c r="H277" s="110">
        <v>518</v>
      </c>
    </row>
    <row r="278" spans="1:8" s="84" customFormat="1" outlineLevel="2" x14ac:dyDescent="0.2">
      <c r="A278" s="105"/>
      <c r="B278" s="106" t="s">
        <v>360</v>
      </c>
      <c r="C278" s="107">
        <v>17001920.32</v>
      </c>
      <c r="D278" s="113">
        <v>518</v>
      </c>
      <c r="E278" s="107">
        <v>-741902.08</v>
      </c>
      <c r="F278" s="108">
        <v>0</v>
      </c>
      <c r="G278" s="109">
        <v>16260018.24</v>
      </c>
      <c r="H278" s="110">
        <v>518</v>
      </c>
    </row>
    <row r="279" spans="1:8" s="84" customFormat="1" outlineLevel="2" x14ac:dyDescent="0.2">
      <c r="A279" s="105"/>
      <c r="B279" s="106" t="s">
        <v>361</v>
      </c>
      <c r="C279" s="107">
        <v>17001920.32</v>
      </c>
      <c r="D279" s="113">
        <v>518</v>
      </c>
      <c r="E279" s="107">
        <v>-741902.08</v>
      </c>
      <c r="F279" s="108">
        <v>0</v>
      </c>
      <c r="G279" s="109">
        <v>16260018.24</v>
      </c>
      <c r="H279" s="110">
        <v>518</v>
      </c>
    </row>
    <row r="280" spans="1:8" s="84" customFormat="1" outlineLevel="2" x14ac:dyDescent="0.2">
      <c r="A280" s="105"/>
      <c r="B280" s="106" t="s">
        <v>362</v>
      </c>
      <c r="C280" s="107">
        <v>17001920.32</v>
      </c>
      <c r="D280" s="113">
        <v>518</v>
      </c>
      <c r="E280" s="107">
        <v>-741902.08</v>
      </c>
      <c r="F280" s="108">
        <v>0</v>
      </c>
      <c r="G280" s="109">
        <v>16260018.24</v>
      </c>
      <c r="H280" s="110">
        <v>518</v>
      </c>
    </row>
    <row r="281" spans="1:8" s="84" customFormat="1" outlineLevel="2" x14ac:dyDescent="0.2">
      <c r="A281" s="105"/>
      <c r="B281" s="106" t="s">
        <v>363</v>
      </c>
      <c r="C281" s="107">
        <v>17001920.32</v>
      </c>
      <c r="D281" s="113">
        <v>518</v>
      </c>
      <c r="E281" s="107">
        <v>-741902.08</v>
      </c>
      <c r="F281" s="108">
        <v>0</v>
      </c>
      <c r="G281" s="109">
        <v>16260018.24</v>
      </c>
      <c r="H281" s="110">
        <v>518</v>
      </c>
    </row>
    <row r="282" spans="1:8" s="84" customFormat="1" outlineLevel="2" x14ac:dyDescent="0.2">
      <c r="A282" s="105"/>
      <c r="B282" s="106" t="s">
        <v>364</v>
      </c>
      <c r="C282" s="107">
        <v>17001920.32</v>
      </c>
      <c r="D282" s="113">
        <v>518</v>
      </c>
      <c r="E282" s="107">
        <v>-741902.08</v>
      </c>
      <c r="F282" s="108">
        <v>0</v>
      </c>
      <c r="G282" s="109">
        <v>16260018.24</v>
      </c>
      <c r="H282" s="110">
        <v>518</v>
      </c>
    </row>
    <row r="283" spans="1:8" s="84" customFormat="1" outlineLevel="2" x14ac:dyDescent="0.2">
      <c r="A283" s="105"/>
      <c r="B283" s="106" t="s">
        <v>365</v>
      </c>
      <c r="C283" s="107">
        <v>17001920.32</v>
      </c>
      <c r="D283" s="113">
        <v>518</v>
      </c>
      <c r="E283" s="107">
        <v>-741902.08</v>
      </c>
      <c r="F283" s="108">
        <v>0</v>
      </c>
      <c r="G283" s="109">
        <v>16260018.24</v>
      </c>
      <c r="H283" s="110">
        <v>518</v>
      </c>
    </row>
    <row r="284" spans="1:8" s="84" customFormat="1" outlineLevel="2" x14ac:dyDescent="0.2">
      <c r="A284" s="105"/>
      <c r="B284" s="106" t="s">
        <v>366</v>
      </c>
      <c r="C284" s="107">
        <v>17001950.07</v>
      </c>
      <c r="D284" s="113">
        <v>518</v>
      </c>
      <c r="E284" s="107">
        <v>-741902.14</v>
      </c>
      <c r="F284" s="108">
        <v>0</v>
      </c>
      <c r="G284" s="109">
        <v>16260047.93</v>
      </c>
      <c r="H284" s="110">
        <v>518</v>
      </c>
    </row>
    <row r="285" spans="1:8" s="84" customFormat="1" x14ac:dyDescent="0.2">
      <c r="A285" s="96" t="s">
        <v>427</v>
      </c>
      <c r="B285" s="96" t="s">
        <v>17</v>
      </c>
      <c r="C285" s="97">
        <v>51175371.890000001</v>
      </c>
      <c r="D285" s="98">
        <v>1553</v>
      </c>
      <c r="E285" s="97">
        <v>-2047014.88</v>
      </c>
      <c r="F285" s="98">
        <v>0</v>
      </c>
      <c r="G285" s="97">
        <v>49128357.009999998</v>
      </c>
      <c r="H285" s="98">
        <v>1553</v>
      </c>
    </row>
    <row r="286" spans="1:8" s="84" customFormat="1" outlineLevel="1" x14ac:dyDescent="0.2">
      <c r="A286" s="99"/>
      <c r="B286" s="100" t="s">
        <v>454</v>
      </c>
      <c r="C286" s="101">
        <v>51175371.890000001</v>
      </c>
      <c r="D286" s="102">
        <v>1553</v>
      </c>
      <c r="E286" s="101">
        <v>-2047014.88</v>
      </c>
      <c r="F286" s="102">
        <v>0</v>
      </c>
      <c r="G286" s="103">
        <v>49128357.009999998</v>
      </c>
      <c r="H286" s="104">
        <v>1553</v>
      </c>
    </row>
    <row r="287" spans="1:8" s="84" customFormat="1" outlineLevel="2" x14ac:dyDescent="0.2">
      <c r="A287" s="105"/>
      <c r="B287" s="106" t="s">
        <v>355</v>
      </c>
      <c r="C287" s="107">
        <v>4250884.1100000003</v>
      </c>
      <c r="D287" s="113">
        <v>129</v>
      </c>
      <c r="E287" s="107">
        <v>0</v>
      </c>
      <c r="F287" s="108">
        <v>0</v>
      </c>
      <c r="G287" s="109">
        <v>4250884.1100000003</v>
      </c>
      <c r="H287" s="110">
        <v>129</v>
      </c>
    </row>
    <row r="288" spans="1:8" s="84" customFormat="1" outlineLevel="2" x14ac:dyDescent="0.2">
      <c r="A288" s="105"/>
      <c r="B288" s="106" t="s">
        <v>356</v>
      </c>
      <c r="C288" s="107">
        <v>4250884.1100000003</v>
      </c>
      <c r="D288" s="113">
        <v>129</v>
      </c>
      <c r="E288" s="107">
        <v>-186092.28</v>
      </c>
      <c r="F288" s="108">
        <v>0</v>
      </c>
      <c r="G288" s="109">
        <v>4064791.83</v>
      </c>
      <c r="H288" s="110">
        <v>129</v>
      </c>
    </row>
    <row r="289" spans="1:8" s="84" customFormat="1" outlineLevel="2" x14ac:dyDescent="0.2">
      <c r="A289" s="105"/>
      <c r="B289" s="106" t="s">
        <v>357</v>
      </c>
      <c r="C289" s="107">
        <v>4250884.1100000003</v>
      </c>
      <c r="D289" s="113">
        <v>129</v>
      </c>
      <c r="E289" s="107">
        <v>-186092.28</v>
      </c>
      <c r="F289" s="108">
        <v>0</v>
      </c>
      <c r="G289" s="109">
        <v>4064791.83</v>
      </c>
      <c r="H289" s="110">
        <v>129</v>
      </c>
    </row>
    <row r="290" spans="1:8" s="84" customFormat="1" outlineLevel="2" x14ac:dyDescent="0.2">
      <c r="A290" s="105"/>
      <c r="B290" s="106" t="s">
        <v>358</v>
      </c>
      <c r="C290" s="107">
        <v>4250884.1100000003</v>
      </c>
      <c r="D290" s="113">
        <v>129</v>
      </c>
      <c r="E290" s="107">
        <v>-186092.28</v>
      </c>
      <c r="F290" s="108">
        <v>0</v>
      </c>
      <c r="G290" s="109">
        <v>4064791.83</v>
      </c>
      <c r="H290" s="110">
        <v>129</v>
      </c>
    </row>
    <row r="291" spans="1:8" s="84" customFormat="1" outlineLevel="2" x14ac:dyDescent="0.2">
      <c r="A291" s="105"/>
      <c r="B291" s="106" t="s">
        <v>359</v>
      </c>
      <c r="C291" s="107">
        <v>4250884.1100000003</v>
      </c>
      <c r="D291" s="113">
        <v>129</v>
      </c>
      <c r="E291" s="107">
        <v>-186092.28</v>
      </c>
      <c r="F291" s="108">
        <v>0</v>
      </c>
      <c r="G291" s="109">
        <v>4064791.83</v>
      </c>
      <c r="H291" s="110">
        <v>129</v>
      </c>
    </row>
    <row r="292" spans="1:8" s="84" customFormat="1" outlineLevel="2" x14ac:dyDescent="0.2">
      <c r="A292" s="105"/>
      <c r="B292" s="106" t="s">
        <v>360</v>
      </c>
      <c r="C292" s="107">
        <v>4250884.1100000003</v>
      </c>
      <c r="D292" s="113">
        <v>129</v>
      </c>
      <c r="E292" s="107">
        <v>-186092.28</v>
      </c>
      <c r="F292" s="108">
        <v>0</v>
      </c>
      <c r="G292" s="109">
        <v>4064791.83</v>
      </c>
      <c r="H292" s="110">
        <v>129</v>
      </c>
    </row>
    <row r="293" spans="1:8" s="84" customFormat="1" outlineLevel="2" x14ac:dyDescent="0.2">
      <c r="A293" s="105"/>
      <c r="B293" s="106" t="s">
        <v>361</v>
      </c>
      <c r="C293" s="107">
        <v>4250884.1100000003</v>
      </c>
      <c r="D293" s="113">
        <v>129</v>
      </c>
      <c r="E293" s="107">
        <v>-186092.28</v>
      </c>
      <c r="F293" s="108">
        <v>0</v>
      </c>
      <c r="G293" s="109">
        <v>4064791.83</v>
      </c>
      <c r="H293" s="110">
        <v>129</v>
      </c>
    </row>
    <row r="294" spans="1:8" s="84" customFormat="1" outlineLevel="2" x14ac:dyDescent="0.2">
      <c r="A294" s="105"/>
      <c r="B294" s="106" t="s">
        <v>362</v>
      </c>
      <c r="C294" s="107">
        <v>4250884.1100000003</v>
      </c>
      <c r="D294" s="113">
        <v>129</v>
      </c>
      <c r="E294" s="107">
        <v>-186092.28</v>
      </c>
      <c r="F294" s="108">
        <v>0</v>
      </c>
      <c r="G294" s="109">
        <v>4064791.83</v>
      </c>
      <c r="H294" s="110">
        <v>129</v>
      </c>
    </row>
    <row r="295" spans="1:8" s="84" customFormat="1" outlineLevel="2" x14ac:dyDescent="0.2">
      <c r="A295" s="105"/>
      <c r="B295" s="106" t="s">
        <v>363</v>
      </c>
      <c r="C295" s="107">
        <v>4250884.1100000003</v>
      </c>
      <c r="D295" s="113">
        <v>129</v>
      </c>
      <c r="E295" s="107">
        <v>-186092.28</v>
      </c>
      <c r="F295" s="108">
        <v>0</v>
      </c>
      <c r="G295" s="109">
        <v>4064791.83</v>
      </c>
      <c r="H295" s="110">
        <v>129</v>
      </c>
    </row>
    <row r="296" spans="1:8" s="84" customFormat="1" outlineLevel="2" x14ac:dyDescent="0.2">
      <c r="A296" s="105"/>
      <c r="B296" s="106" t="s">
        <v>364</v>
      </c>
      <c r="C296" s="107">
        <v>4250884.1100000003</v>
      </c>
      <c r="D296" s="113">
        <v>129</v>
      </c>
      <c r="E296" s="107">
        <v>-186092.28</v>
      </c>
      <c r="F296" s="108">
        <v>0</v>
      </c>
      <c r="G296" s="109">
        <v>4064791.83</v>
      </c>
      <c r="H296" s="110">
        <v>129</v>
      </c>
    </row>
    <row r="297" spans="1:8" s="84" customFormat="1" outlineLevel="2" x14ac:dyDescent="0.2">
      <c r="A297" s="105"/>
      <c r="B297" s="106" t="s">
        <v>365</v>
      </c>
      <c r="C297" s="107">
        <v>4250884.1100000003</v>
      </c>
      <c r="D297" s="113">
        <v>129</v>
      </c>
      <c r="E297" s="107">
        <v>-186092.28</v>
      </c>
      <c r="F297" s="108">
        <v>0</v>
      </c>
      <c r="G297" s="109">
        <v>4064791.83</v>
      </c>
      <c r="H297" s="110">
        <v>129</v>
      </c>
    </row>
    <row r="298" spans="1:8" s="84" customFormat="1" outlineLevel="2" x14ac:dyDescent="0.2">
      <c r="A298" s="105"/>
      <c r="B298" s="106" t="s">
        <v>366</v>
      </c>
      <c r="C298" s="107">
        <v>4415646.68</v>
      </c>
      <c r="D298" s="113">
        <v>134</v>
      </c>
      <c r="E298" s="107">
        <v>-186092.08</v>
      </c>
      <c r="F298" s="108">
        <v>0</v>
      </c>
      <c r="G298" s="109">
        <v>4229554.5999999996</v>
      </c>
      <c r="H298" s="110">
        <v>134</v>
      </c>
    </row>
    <row r="299" spans="1:8" s="84" customFormat="1" x14ac:dyDescent="0.2">
      <c r="A299" s="96" t="s">
        <v>428</v>
      </c>
      <c r="B299" s="96" t="s">
        <v>18</v>
      </c>
      <c r="C299" s="97">
        <v>55599602.75</v>
      </c>
      <c r="D299" s="98">
        <v>1857</v>
      </c>
      <c r="E299" s="97">
        <v>-2223984.11</v>
      </c>
      <c r="F299" s="98">
        <v>0</v>
      </c>
      <c r="G299" s="97">
        <v>53375618.640000001</v>
      </c>
      <c r="H299" s="98">
        <v>1857</v>
      </c>
    </row>
    <row r="300" spans="1:8" s="84" customFormat="1" outlineLevel="1" x14ac:dyDescent="0.2">
      <c r="A300" s="99"/>
      <c r="B300" s="100" t="s">
        <v>454</v>
      </c>
      <c r="C300" s="101">
        <v>55599602.75</v>
      </c>
      <c r="D300" s="102">
        <v>1857</v>
      </c>
      <c r="E300" s="101">
        <v>-2223984.11</v>
      </c>
      <c r="F300" s="102">
        <v>0</v>
      </c>
      <c r="G300" s="103">
        <v>53375618.640000001</v>
      </c>
      <c r="H300" s="104">
        <v>1857</v>
      </c>
    </row>
    <row r="301" spans="1:8" s="84" customFormat="1" outlineLevel="2" x14ac:dyDescent="0.2">
      <c r="A301" s="105"/>
      <c r="B301" s="106" t="s">
        <v>355</v>
      </c>
      <c r="C301" s="107">
        <v>4610844.7</v>
      </c>
      <c r="D301" s="113">
        <v>154</v>
      </c>
      <c r="E301" s="107">
        <v>0</v>
      </c>
      <c r="F301" s="108">
        <v>0</v>
      </c>
      <c r="G301" s="109">
        <v>4610844.7</v>
      </c>
      <c r="H301" s="110">
        <v>154</v>
      </c>
    </row>
    <row r="302" spans="1:8" s="84" customFormat="1" outlineLevel="2" x14ac:dyDescent="0.2">
      <c r="A302" s="105"/>
      <c r="B302" s="106" t="s">
        <v>356</v>
      </c>
      <c r="C302" s="107">
        <v>4610844.7</v>
      </c>
      <c r="D302" s="113">
        <v>154</v>
      </c>
      <c r="E302" s="107">
        <v>-202180.36</v>
      </c>
      <c r="F302" s="108">
        <v>0</v>
      </c>
      <c r="G302" s="109">
        <v>4408664.34</v>
      </c>
      <c r="H302" s="110">
        <v>154</v>
      </c>
    </row>
    <row r="303" spans="1:8" s="84" customFormat="1" outlineLevel="2" x14ac:dyDescent="0.2">
      <c r="A303" s="105"/>
      <c r="B303" s="106" t="s">
        <v>357</v>
      </c>
      <c r="C303" s="107">
        <v>4610844.7</v>
      </c>
      <c r="D303" s="113">
        <v>154</v>
      </c>
      <c r="E303" s="107">
        <v>-202180.36</v>
      </c>
      <c r="F303" s="108">
        <v>0</v>
      </c>
      <c r="G303" s="109">
        <v>4408664.34</v>
      </c>
      <c r="H303" s="110">
        <v>154</v>
      </c>
    </row>
    <row r="304" spans="1:8" s="84" customFormat="1" outlineLevel="2" x14ac:dyDescent="0.2">
      <c r="A304" s="105"/>
      <c r="B304" s="106" t="s">
        <v>358</v>
      </c>
      <c r="C304" s="107">
        <v>4610844.7</v>
      </c>
      <c r="D304" s="113">
        <v>154</v>
      </c>
      <c r="E304" s="107">
        <v>-202180.36</v>
      </c>
      <c r="F304" s="108">
        <v>0</v>
      </c>
      <c r="G304" s="109">
        <v>4408664.34</v>
      </c>
      <c r="H304" s="110">
        <v>154</v>
      </c>
    </row>
    <row r="305" spans="1:8" s="84" customFormat="1" outlineLevel="2" x14ac:dyDescent="0.2">
      <c r="A305" s="105"/>
      <c r="B305" s="106" t="s">
        <v>359</v>
      </c>
      <c r="C305" s="107">
        <v>4610844.7</v>
      </c>
      <c r="D305" s="113">
        <v>154</v>
      </c>
      <c r="E305" s="107">
        <v>-202180.36</v>
      </c>
      <c r="F305" s="108">
        <v>0</v>
      </c>
      <c r="G305" s="109">
        <v>4408664.34</v>
      </c>
      <c r="H305" s="110">
        <v>154</v>
      </c>
    </row>
    <row r="306" spans="1:8" s="84" customFormat="1" outlineLevel="2" x14ac:dyDescent="0.2">
      <c r="A306" s="105"/>
      <c r="B306" s="106" t="s">
        <v>360</v>
      </c>
      <c r="C306" s="107">
        <v>4610844.7</v>
      </c>
      <c r="D306" s="113">
        <v>154</v>
      </c>
      <c r="E306" s="107">
        <v>-202180.36</v>
      </c>
      <c r="F306" s="108">
        <v>0</v>
      </c>
      <c r="G306" s="109">
        <v>4408664.34</v>
      </c>
      <c r="H306" s="110">
        <v>154</v>
      </c>
    </row>
    <row r="307" spans="1:8" s="84" customFormat="1" outlineLevel="2" x14ac:dyDescent="0.2">
      <c r="A307" s="105"/>
      <c r="B307" s="106" t="s">
        <v>361</v>
      </c>
      <c r="C307" s="107">
        <v>4610844.7</v>
      </c>
      <c r="D307" s="113">
        <v>154</v>
      </c>
      <c r="E307" s="107">
        <v>-202180.36</v>
      </c>
      <c r="F307" s="108">
        <v>0</v>
      </c>
      <c r="G307" s="109">
        <v>4408664.34</v>
      </c>
      <c r="H307" s="110">
        <v>154</v>
      </c>
    </row>
    <row r="308" spans="1:8" s="84" customFormat="1" outlineLevel="2" x14ac:dyDescent="0.2">
      <c r="A308" s="105"/>
      <c r="B308" s="106" t="s">
        <v>362</v>
      </c>
      <c r="C308" s="107">
        <v>4610844.7</v>
      </c>
      <c r="D308" s="113">
        <v>154</v>
      </c>
      <c r="E308" s="107">
        <v>-202180.36</v>
      </c>
      <c r="F308" s="108">
        <v>0</v>
      </c>
      <c r="G308" s="109">
        <v>4408664.34</v>
      </c>
      <c r="H308" s="110">
        <v>154</v>
      </c>
    </row>
    <row r="309" spans="1:8" s="84" customFormat="1" outlineLevel="2" x14ac:dyDescent="0.2">
      <c r="A309" s="105"/>
      <c r="B309" s="106" t="s">
        <v>363</v>
      </c>
      <c r="C309" s="107">
        <v>4610844.7</v>
      </c>
      <c r="D309" s="113">
        <v>154</v>
      </c>
      <c r="E309" s="107">
        <v>-202180.36</v>
      </c>
      <c r="F309" s="108">
        <v>0</v>
      </c>
      <c r="G309" s="109">
        <v>4408664.34</v>
      </c>
      <c r="H309" s="110">
        <v>154</v>
      </c>
    </row>
    <row r="310" spans="1:8" s="84" customFormat="1" outlineLevel="2" x14ac:dyDescent="0.2">
      <c r="A310" s="105"/>
      <c r="B310" s="106" t="s">
        <v>364</v>
      </c>
      <c r="C310" s="107">
        <v>4610844.7</v>
      </c>
      <c r="D310" s="113">
        <v>154</v>
      </c>
      <c r="E310" s="107">
        <v>-202180.36</v>
      </c>
      <c r="F310" s="108">
        <v>0</v>
      </c>
      <c r="G310" s="109">
        <v>4408664.34</v>
      </c>
      <c r="H310" s="110">
        <v>154</v>
      </c>
    </row>
    <row r="311" spans="1:8" s="84" customFormat="1" outlineLevel="2" x14ac:dyDescent="0.2">
      <c r="A311" s="105"/>
      <c r="B311" s="106" t="s">
        <v>365</v>
      </c>
      <c r="C311" s="107">
        <v>4610844.7</v>
      </c>
      <c r="D311" s="113">
        <v>154</v>
      </c>
      <c r="E311" s="107">
        <v>-202180.36</v>
      </c>
      <c r="F311" s="108">
        <v>0</v>
      </c>
      <c r="G311" s="109">
        <v>4408664.34</v>
      </c>
      <c r="H311" s="110">
        <v>154</v>
      </c>
    </row>
    <row r="312" spans="1:8" s="84" customFormat="1" outlineLevel="2" x14ac:dyDescent="0.2">
      <c r="A312" s="105"/>
      <c r="B312" s="106" t="s">
        <v>366</v>
      </c>
      <c r="C312" s="107">
        <v>4880311.05</v>
      </c>
      <c r="D312" s="113">
        <v>163</v>
      </c>
      <c r="E312" s="107">
        <v>-202180.51</v>
      </c>
      <c r="F312" s="108">
        <v>0</v>
      </c>
      <c r="G312" s="109">
        <v>4678130.54</v>
      </c>
      <c r="H312" s="110">
        <v>163</v>
      </c>
    </row>
    <row r="313" spans="1:8" s="84" customFormat="1" x14ac:dyDescent="0.2">
      <c r="A313" s="96" t="s">
        <v>429</v>
      </c>
      <c r="B313" s="96" t="s">
        <v>19</v>
      </c>
      <c r="C313" s="97">
        <v>49710791.649999999</v>
      </c>
      <c r="D313" s="98">
        <v>1617</v>
      </c>
      <c r="E313" s="97">
        <v>-1988431.67</v>
      </c>
      <c r="F313" s="98">
        <v>0</v>
      </c>
      <c r="G313" s="97">
        <v>47722359.979999997</v>
      </c>
      <c r="H313" s="98">
        <v>1617</v>
      </c>
    </row>
    <row r="314" spans="1:8" s="84" customFormat="1" outlineLevel="1" x14ac:dyDescent="0.2">
      <c r="A314" s="99"/>
      <c r="B314" s="100" t="s">
        <v>454</v>
      </c>
      <c r="C314" s="101">
        <v>49710791.649999999</v>
      </c>
      <c r="D314" s="102">
        <v>1617</v>
      </c>
      <c r="E314" s="101">
        <v>-1988431.67</v>
      </c>
      <c r="F314" s="102">
        <v>0</v>
      </c>
      <c r="G314" s="103">
        <v>47722359.979999997</v>
      </c>
      <c r="H314" s="104">
        <v>1617</v>
      </c>
    </row>
    <row r="315" spans="1:8" s="84" customFormat="1" outlineLevel="2" x14ac:dyDescent="0.2">
      <c r="A315" s="105"/>
      <c r="B315" s="106" t="s">
        <v>355</v>
      </c>
      <c r="C315" s="107">
        <v>4001644.24</v>
      </c>
      <c r="D315" s="113">
        <v>140</v>
      </c>
      <c r="E315" s="107">
        <v>0</v>
      </c>
      <c r="F315" s="108">
        <v>0</v>
      </c>
      <c r="G315" s="109">
        <v>4001644.24</v>
      </c>
      <c r="H315" s="110">
        <v>140</v>
      </c>
    </row>
    <row r="316" spans="1:8" s="84" customFormat="1" outlineLevel="2" x14ac:dyDescent="0.2">
      <c r="A316" s="105"/>
      <c r="B316" s="106" t="s">
        <v>356</v>
      </c>
      <c r="C316" s="107">
        <v>4514063.41</v>
      </c>
      <c r="D316" s="113">
        <v>137</v>
      </c>
      <c r="E316" s="107">
        <v>-180766.52</v>
      </c>
      <c r="F316" s="108">
        <v>0</v>
      </c>
      <c r="G316" s="109">
        <v>4333296.8899999997</v>
      </c>
      <c r="H316" s="110">
        <v>137</v>
      </c>
    </row>
    <row r="317" spans="1:8" s="84" customFormat="1" outlineLevel="2" x14ac:dyDescent="0.2">
      <c r="A317" s="105"/>
      <c r="B317" s="106" t="s">
        <v>357</v>
      </c>
      <c r="C317" s="107">
        <v>4119508.4</v>
      </c>
      <c r="D317" s="113">
        <v>134</v>
      </c>
      <c r="E317" s="107">
        <v>-180766.52</v>
      </c>
      <c r="F317" s="108">
        <v>0</v>
      </c>
      <c r="G317" s="109">
        <v>3938741.88</v>
      </c>
      <c r="H317" s="110">
        <v>134</v>
      </c>
    </row>
    <row r="318" spans="1:8" s="84" customFormat="1" outlineLevel="2" x14ac:dyDescent="0.2">
      <c r="A318" s="105"/>
      <c r="B318" s="106" t="s">
        <v>358</v>
      </c>
      <c r="C318" s="107">
        <v>4119508.4</v>
      </c>
      <c r="D318" s="113">
        <v>134</v>
      </c>
      <c r="E318" s="107">
        <v>-180766.52</v>
      </c>
      <c r="F318" s="108">
        <v>0</v>
      </c>
      <c r="G318" s="109">
        <v>3938741.88</v>
      </c>
      <c r="H318" s="110">
        <v>134</v>
      </c>
    </row>
    <row r="319" spans="1:8" s="84" customFormat="1" outlineLevel="2" x14ac:dyDescent="0.2">
      <c r="A319" s="105"/>
      <c r="B319" s="106" t="s">
        <v>359</v>
      </c>
      <c r="C319" s="107">
        <v>4119508.4</v>
      </c>
      <c r="D319" s="113">
        <v>134</v>
      </c>
      <c r="E319" s="107">
        <v>-180766.52</v>
      </c>
      <c r="F319" s="108">
        <v>0</v>
      </c>
      <c r="G319" s="109">
        <v>3938741.88</v>
      </c>
      <c r="H319" s="110">
        <v>134</v>
      </c>
    </row>
    <row r="320" spans="1:8" s="84" customFormat="1" outlineLevel="2" x14ac:dyDescent="0.2">
      <c r="A320" s="105"/>
      <c r="B320" s="106" t="s">
        <v>360</v>
      </c>
      <c r="C320" s="107">
        <v>4119508.4</v>
      </c>
      <c r="D320" s="113">
        <v>134</v>
      </c>
      <c r="E320" s="107">
        <v>-180766.52</v>
      </c>
      <c r="F320" s="108">
        <v>0</v>
      </c>
      <c r="G320" s="109">
        <v>3938741.88</v>
      </c>
      <c r="H320" s="110">
        <v>134</v>
      </c>
    </row>
    <row r="321" spans="1:8" s="84" customFormat="1" outlineLevel="2" x14ac:dyDescent="0.2">
      <c r="A321" s="105"/>
      <c r="B321" s="106" t="s">
        <v>361</v>
      </c>
      <c r="C321" s="107">
        <v>4119508.4</v>
      </c>
      <c r="D321" s="113">
        <v>134</v>
      </c>
      <c r="E321" s="107">
        <v>-180766.52</v>
      </c>
      <c r="F321" s="108">
        <v>0</v>
      </c>
      <c r="G321" s="109">
        <v>3938741.88</v>
      </c>
      <c r="H321" s="110">
        <v>134</v>
      </c>
    </row>
    <row r="322" spans="1:8" s="84" customFormat="1" outlineLevel="2" x14ac:dyDescent="0.2">
      <c r="A322" s="105"/>
      <c r="B322" s="106" t="s">
        <v>362</v>
      </c>
      <c r="C322" s="107">
        <v>4119508.4</v>
      </c>
      <c r="D322" s="113">
        <v>134</v>
      </c>
      <c r="E322" s="107">
        <v>-180766.52</v>
      </c>
      <c r="F322" s="108">
        <v>0</v>
      </c>
      <c r="G322" s="109">
        <v>3938741.88</v>
      </c>
      <c r="H322" s="110">
        <v>134</v>
      </c>
    </row>
    <row r="323" spans="1:8" s="84" customFormat="1" outlineLevel="2" x14ac:dyDescent="0.2">
      <c r="A323" s="105"/>
      <c r="B323" s="106" t="s">
        <v>363</v>
      </c>
      <c r="C323" s="107">
        <v>4119508.4</v>
      </c>
      <c r="D323" s="113">
        <v>134</v>
      </c>
      <c r="E323" s="107">
        <v>-180766.52</v>
      </c>
      <c r="F323" s="108">
        <v>0</v>
      </c>
      <c r="G323" s="109">
        <v>3938741.88</v>
      </c>
      <c r="H323" s="110">
        <v>134</v>
      </c>
    </row>
    <row r="324" spans="1:8" s="84" customFormat="1" outlineLevel="2" x14ac:dyDescent="0.2">
      <c r="A324" s="105"/>
      <c r="B324" s="106" t="s">
        <v>364</v>
      </c>
      <c r="C324" s="107">
        <v>4119508.4</v>
      </c>
      <c r="D324" s="113">
        <v>134</v>
      </c>
      <c r="E324" s="107">
        <v>-180766.52</v>
      </c>
      <c r="F324" s="108">
        <v>0</v>
      </c>
      <c r="G324" s="109">
        <v>3938741.88</v>
      </c>
      <c r="H324" s="110">
        <v>134</v>
      </c>
    </row>
    <row r="325" spans="1:8" s="84" customFormat="1" outlineLevel="2" x14ac:dyDescent="0.2">
      <c r="A325" s="105"/>
      <c r="B325" s="106" t="s">
        <v>365</v>
      </c>
      <c r="C325" s="107">
        <v>4119508.4</v>
      </c>
      <c r="D325" s="113">
        <v>134</v>
      </c>
      <c r="E325" s="107">
        <v>-180766.52</v>
      </c>
      <c r="F325" s="108">
        <v>0</v>
      </c>
      <c r="G325" s="109">
        <v>3938741.88</v>
      </c>
      <c r="H325" s="110">
        <v>134</v>
      </c>
    </row>
    <row r="326" spans="1:8" s="84" customFormat="1" outlineLevel="2" x14ac:dyDescent="0.2">
      <c r="A326" s="105"/>
      <c r="B326" s="106" t="s">
        <v>366</v>
      </c>
      <c r="C326" s="107">
        <v>4119508.4</v>
      </c>
      <c r="D326" s="113">
        <v>134</v>
      </c>
      <c r="E326" s="107">
        <v>-180766.47</v>
      </c>
      <c r="F326" s="108">
        <v>0</v>
      </c>
      <c r="G326" s="109">
        <v>3938741.93</v>
      </c>
      <c r="H326" s="110">
        <v>134</v>
      </c>
    </row>
    <row r="327" spans="1:8" s="84" customFormat="1" ht="25.5" x14ac:dyDescent="0.2">
      <c r="A327" s="96" t="s">
        <v>430</v>
      </c>
      <c r="B327" s="96" t="s">
        <v>20</v>
      </c>
      <c r="C327" s="97">
        <v>190338949.38999999</v>
      </c>
      <c r="D327" s="98">
        <v>6436</v>
      </c>
      <c r="E327" s="97">
        <v>-7613557.9800000004</v>
      </c>
      <c r="F327" s="98">
        <v>0</v>
      </c>
      <c r="G327" s="97">
        <v>182725391.41</v>
      </c>
      <c r="H327" s="98">
        <v>6436</v>
      </c>
    </row>
    <row r="328" spans="1:8" s="84" customFormat="1" outlineLevel="1" x14ac:dyDescent="0.2">
      <c r="A328" s="99"/>
      <c r="B328" s="100" t="s">
        <v>454</v>
      </c>
      <c r="C328" s="101">
        <v>190338949.38999999</v>
      </c>
      <c r="D328" s="102">
        <v>6436</v>
      </c>
      <c r="E328" s="101">
        <v>-7613557.9800000004</v>
      </c>
      <c r="F328" s="102">
        <v>0</v>
      </c>
      <c r="G328" s="103">
        <v>182725391.41</v>
      </c>
      <c r="H328" s="104">
        <v>6436</v>
      </c>
    </row>
    <row r="329" spans="1:8" s="84" customFormat="1" outlineLevel="2" x14ac:dyDescent="0.2">
      <c r="A329" s="105"/>
      <c r="B329" s="106" t="s">
        <v>355</v>
      </c>
      <c r="C329" s="107">
        <v>15851722.960000001</v>
      </c>
      <c r="D329" s="113">
        <v>536</v>
      </c>
      <c r="E329" s="107">
        <v>0</v>
      </c>
      <c r="F329" s="108">
        <v>0</v>
      </c>
      <c r="G329" s="109">
        <v>15851722.960000001</v>
      </c>
      <c r="H329" s="110">
        <v>536</v>
      </c>
    </row>
    <row r="330" spans="1:8" s="84" customFormat="1" outlineLevel="2" x14ac:dyDescent="0.2">
      <c r="A330" s="105"/>
      <c r="B330" s="106" t="s">
        <v>356</v>
      </c>
      <c r="C330" s="107">
        <v>15851722.960000001</v>
      </c>
      <c r="D330" s="113">
        <v>536</v>
      </c>
      <c r="E330" s="107">
        <v>-692141.64</v>
      </c>
      <c r="F330" s="108">
        <v>0</v>
      </c>
      <c r="G330" s="109">
        <v>15159581.32</v>
      </c>
      <c r="H330" s="110">
        <v>536</v>
      </c>
    </row>
    <row r="331" spans="1:8" s="84" customFormat="1" outlineLevel="2" x14ac:dyDescent="0.2">
      <c r="A331" s="105"/>
      <c r="B331" s="106" t="s">
        <v>357</v>
      </c>
      <c r="C331" s="107">
        <v>15851722.960000001</v>
      </c>
      <c r="D331" s="113">
        <v>536</v>
      </c>
      <c r="E331" s="107">
        <v>-692141.64</v>
      </c>
      <c r="F331" s="108">
        <v>0</v>
      </c>
      <c r="G331" s="109">
        <v>15159581.32</v>
      </c>
      <c r="H331" s="110">
        <v>536</v>
      </c>
    </row>
    <row r="332" spans="1:8" s="84" customFormat="1" outlineLevel="2" x14ac:dyDescent="0.2">
      <c r="A332" s="105"/>
      <c r="B332" s="106" t="s">
        <v>358</v>
      </c>
      <c r="C332" s="107">
        <v>15851722.960000001</v>
      </c>
      <c r="D332" s="113">
        <v>536</v>
      </c>
      <c r="E332" s="107">
        <v>-692141.64</v>
      </c>
      <c r="F332" s="108">
        <v>0</v>
      </c>
      <c r="G332" s="109">
        <v>15159581.32</v>
      </c>
      <c r="H332" s="110">
        <v>536</v>
      </c>
    </row>
    <row r="333" spans="1:8" s="84" customFormat="1" outlineLevel="2" x14ac:dyDescent="0.2">
      <c r="A333" s="105"/>
      <c r="B333" s="106" t="s">
        <v>359</v>
      </c>
      <c r="C333" s="107">
        <v>15851722.960000001</v>
      </c>
      <c r="D333" s="113">
        <v>536</v>
      </c>
      <c r="E333" s="107">
        <v>-692141.64</v>
      </c>
      <c r="F333" s="108">
        <v>0</v>
      </c>
      <c r="G333" s="109">
        <v>15159581.32</v>
      </c>
      <c r="H333" s="110">
        <v>536</v>
      </c>
    </row>
    <row r="334" spans="1:8" s="84" customFormat="1" outlineLevel="2" x14ac:dyDescent="0.2">
      <c r="A334" s="105"/>
      <c r="B334" s="106" t="s">
        <v>360</v>
      </c>
      <c r="C334" s="107">
        <v>15851722.960000001</v>
      </c>
      <c r="D334" s="113">
        <v>536</v>
      </c>
      <c r="E334" s="107">
        <v>-692141.64</v>
      </c>
      <c r="F334" s="108">
        <v>0</v>
      </c>
      <c r="G334" s="109">
        <v>15159581.32</v>
      </c>
      <c r="H334" s="110">
        <v>536</v>
      </c>
    </row>
    <row r="335" spans="1:8" s="84" customFormat="1" outlineLevel="2" x14ac:dyDescent="0.2">
      <c r="A335" s="105"/>
      <c r="B335" s="106" t="s">
        <v>361</v>
      </c>
      <c r="C335" s="107">
        <v>15851722.960000001</v>
      </c>
      <c r="D335" s="113">
        <v>536</v>
      </c>
      <c r="E335" s="107">
        <v>-692141.64</v>
      </c>
      <c r="F335" s="108">
        <v>0</v>
      </c>
      <c r="G335" s="109">
        <v>15159581.32</v>
      </c>
      <c r="H335" s="110">
        <v>536</v>
      </c>
    </row>
    <row r="336" spans="1:8" s="84" customFormat="1" outlineLevel="2" x14ac:dyDescent="0.2">
      <c r="A336" s="105"/>
      <c r="B336" s="106" t="s">
        <v>362</v>
      </c>
      <c r="C336" s="107">
        <v>15851722.960000001</v>
      </c>
      <c r="D336" s="113">
        <v>536</v>
      </c>
      <c r="E336" s="107">
        <v>-692141.64</v>
      </c>
      <c r="F336" s="108">
        <v>0</v>
      </c>
      <c r="G336" s="109">
        <v>15159581.32</v>
      </c>
      <c r="H336" s="110">
        <v>536</v>
      </c>
    </row>
    <row r="337" spans="1:8" s="84" customFormat="1" outlineLevel="2" x14ac:dyDescent="0.2">
      <c r="A337" s="105"/>
      <c r="B337" s="106" t="s">
        <v>363</v>
      </c>
      <c r="C337" s="107">
        <v>15851722.960000001</v>
      </c>
      <c r="D337" s="113">
        <v>536</v>
      </c>
      <c r="E337" s="107">
        <v>-692141.64</v>
      </c>
      <c r="F337" s="108">
        <v>0</v>
      </c>
      <c r="G337" s="109">
        <v>15159581.32</v>
      </c>
      <c r="H337" s="110">
        <v>536</v>
      </c>
    </row>
    <row r="338" spans="1:8" s="84" customFormat="1" outlineLevel="2" x14ac:dyDescent="0.2">
      <c r="A338" s="105"/>
      <c r="B338" s="106" t="s">
        <v>364</v>
      </c>
      <c r="C338" s="107">
        <v>15851722.960000001</v>
      </c>
      <c r="D338" s="113">
        <v>536</v>
      </c>
      <c r="E338" s="107">
        <v>-692141.64</v>
      </c>
      <c r="F338" s="108">
        <v>0</v>
      </c>
      <c r="G338" s="109">
        <v>15159581.32</v>
      </c>
      <c r="H338" s="110">
        <v>536</v>
      </c>
    </row>
    <row r="339" spans="1:8" s="84" customFormat="1" outlineLevel="2" x14ac:dyDescent="0.2">
      <c r="A339" s="105"/>
      <c r="B339" s="106" t="s">
        <v>365</v>
      </c>
      <c r="C339" s="107">
        <v>15851722.960000001</v>
      </c>
      <c r="D339" s="113">
        <v>536</v>
      </c>
      <c r="E339" s="107">
        <v>-692141.64</v>
      </c>
      <c r="F339" s="108">
        <v>0</v>
      </c>
      <c r="G339" s="109">
        <v>15159581.32</v>
      </c>
      <c r="H339" s="110">
        <v>536</v>
      </c>
    </row>
    <row r="340" spans="1:8" s="84" customFormat="1" outlineLevel="2" x14ac:dyDescent="0.2">
      <c r="A340" s="105"/>
      <c r="B340" s="106" t="s">
        <v>366</v>
      </c>
      <c r="C340" s="107">
        <v>15969996.83</v>
      </c>
      <c r="D340" s="113">
        <v>540</v>
      </c>
      <c r="E340" s="107">
        <v>-692141.58</v>
      </c>
      <c r="F340" s="108">
        <v>0</v>
      </c>
      <c r="G340" s="109">
        <v>15277855.25</v>
      </c>
      <c r="H340" s="110">
        <v>540</v>
      </c>
    </row>
    <row r="341" spans="1:8" s="84" customFormat="1" x14ac:dyDescent="0.2">
      <c r="A341" s="96" t="s">
        <v>431</v>
      </c>
      <c r="B341" s="96" t="s">
        <v>21</v>
      </c>
      <c r="C341" s="97">
        <v>164256339.86000001</v>
      </c>
      <c r="D341" s="98">
        <v>5193</v>
      </c>
      <c r="E341" s="97">
        <v>-6570253.5899999999</v>
      </c>
      <c r="F341" s="98">
        <v>0</v>
      </c>
      <c r="G341" s="97">
        <v>157686086.27000001</v>
      </c>
      <c r="H341" s="98">
        <v>5193</v>
      </c>
    </row>
    <row r="342" spans="1:8" s="84" customFormat="1" outlineLevel="1" x14ac:dyDescent="0.2">
      <c r="A342" s="99"/>
      <c r="B342" s="100" t="s">
        <v>454</v>
      </c>
      <c r="C342" s="101">
        <v>164256339.86000001</v>
      </c>
      <c r="D342" s="102">
        <v>5193</v>
      </c>
      <c r="E342" s="101">
        <v>-6570253.5899999999</v>
      </c>
      <c r="F342" s="102">
        <v>0</v>
      </c>
      <c r="G342" s="103">
        <v>157686086.27000001</v>
      </c>
      <c r="H342" s="104">
        <v>5193</v>
      </c>
    </row>
    <row r="343" spans="1:8" s="84" customFormat="1" outlineLevel="2" x14ac:dyDescent="0.2">
      <c r="A343" s="105"/>
      <c r="B343" s="106" t="s">
        <v>355</v>
      </c>
      <c r="C343" s="107">
        <v>13664306.880000001</v>
      </c>
      <c r="D343" s="113">
        <v>432</v>
      </c>
      <c r="E343" s="107">
        <v>0</v>
      </c>
      <c r="F343" s="108">
        <v>0</v>
      </c>
      <c r="G343" s="109">
        <v>13664306.880000001</v>
      </c>
      <c r="H343" s="110">
        <v>432</v>
      </c>
    </row>
    <row r="344" spans="1:8" s="84" customFormat="1" outlineLevel="2" x14ac:dyDescent="0.2">
      <c r="A344" s="105"/>
      <c r="B344" s="106" t="s">
        <v>356</v>
      </c>
      <c r="C344" s="107">
        <v>13664306.880000001</v>
      </c>
      <c r="D344" s="113">
        <v>432</v>
      </c>
      <c r="E344" s="107">
        <v>-597295.80000000005</v>
      </c>
      <c r="F344" s="108">
        <v>0</v>
      </c>
      <c r="G344" s="109">
        <v>13067011.08</v>
      </c>
      <c r="H344" s="110">
        <v>432</v>
      </c>
    </row>
    <row r="345" spans="1:8" s="84" customFormat="1" outlineLevel="2" x14ac:dyDescent="0.2">
      <c r="A345" s="105"/>
      <c r="B345" s="106" t="s">
        <v>357</v>
      </c>
      <c r="C345" s="107">
        <v>13664306.880000001</v>
      </c>
      <c r="D345" s="113">
        <v>432</v>
      </c>
      <c r="E345" s="107">
        <v>-597295.80000000005</v>
      </c>
      <c r="F345" s="108">
        <v>0</v>
      </c>
      <c r="G345" s="109">
        <v>13067011.08</v>
      </c>
      <c r="H345" s="110">
        <v>432</v>
      </c>
    </row>
    <row r="346" spans="1:8" s="84" customFormat="1" outlineLevel="2" x14ac:dyDescent="0.2">
      <c r="A346" s="105"/>
      <c r="B346" s="106" t="s">
        <v>358</v>
      </c>
      <c r="C346" s="107">
        <v>13664306.880000001</v>
      </c>
      <c r="D346" s="113">
        <v>432</v>
      </c>
      <c r="E346" s="107">
        <v>-597295.80000000005</v>
      </c>
      <c r="F346" s="108">
        <v>0</v>
      </c>
      <c r="G346" s="109">
        <v>13067011.08</v>
      </c>
      <c r="H346" s="110">
        <v>432</v>
      </c>
    </row>
    <row r="347" spans="1:8" s="84" customFormat="1" outlineLevel="2" x14ac:dyDescent="0.2">
      <c r="A347" s="105"/>
      <c r="B347" s="106" t="s">
        <v>359</v>
      </c>
      <c r="C347" s="107">
        <v>13664306.880000001</v>
      </c>
      <c r="D347" s="113">
        <v>432</v>
      </c>
      <c r="E347" s="107">
        <v>-597295.80000000005</v>
      </c>
      <c r="F347" s="108">
        <v>0</v>
      </c>
      <c r="G347" s="109">
        <v>13067011.08</v>
      </c>
      <c r="H347" s="110">
        <v>432</v>
      </c>
    </row>
    <row r="348" spans="1:8" s="84" customFormat="1" outlineLevel="2" x14ac:dyDescent="0.2">
      <c r="A348" s="105"/>
      <c r="B348" s="106" t="s">
        <v>360</v>
      </c>
      <c r="C348" s="107">
        <v>13664306.880000001</v>
      </c>
      <c r="D348" s="113">
        <v>432</v>
      </c>
      <c r="E348" s="107">
        <v>-597295.80000000005</v>
      </c>
      <c r="F348" s="108">
        <v>0</v>
      </c>
      <c r="G348" s="109">
        <v>13067011.08</v>
      </c>
      <c r="H348" s="110">
        <v>432</v>
      </c>
    </row>
    <row r="349" spans="1:8" s="84" customFormat="1" outlineLevel="2" x14ac:dyDescent="0.2">
      <c r="A349" s="105"/>
      <c r="B349" s="106" t="s">
        <v>361</v>
      </c>
      <c r="C349" s="107">
        <v>13664306.880000001</v>
      </c>
      <c r="D349" s="113">
        <v>432</v>
      </c>
      <c r="E349" s="107">
        <v>-597295.80000000005</v>
      </c>
      <c r="F349" s="108">
        <v>0</v>
      </c>
      <c r="G349" s="109">
        <v>13067011.08</v>
      </c>
      <c r="H349" s="110">
        <v>432</v>
      </c>
    </row>
    <row r="350" spans="1:8" s="84" customFormat="1" outlineLevel="2" x14ac:dyDescent="0.2">
      <c r="A350" s="105"/>
      <c r="B350" s="106" t="s">
        <v>362</v>
      </c>
      <c r="C350" s="107">
        <v>13664306.880000001</v>
      </c>
      <c r="D350" s="113">
        <v>432</v>
      </c>
      <c r="E350" s="107">
        <v>-597295.80000000005</v>
      </c>
      <c r="F350" s="108">
        <v>0</v>
      </c>
      <c r="G350" s="109">
        <v>13067011.08</v>
      </c>
      <c r="H350" s="110">
        <v>432</v>
      </c>
    </row>
    <row r="351" spans="1:8" s="84" customFormat="1" outlineLevel="2" x14ac:dyDescent="0.2">
      <c r="A351" s="105"/>
      <c r="B351" s="106" t="s">
        <v>363</v>
      </c>
      <c r="C351" s="107">
        <v>13664306.880000001</v>
      </c>
      <c r="D351" s="113">
        <v>432</v>
      </c>
      <c r="E351" s="107">
        <v>-597295.80000000005</v>
      </c>
      <c r="F351" s="108">
        <v>0</v>
      </c>
      <c r="G351" s="109">
        <v>13067011.08</v>
      </c>
      <c r="H351" s="110">
        <v>432</v>
      </c>
    </row>
    <row r="352" spans="1:8" s="84" customFormat="1" outlineLevel="2" x14ac:dyDescent="0.2">
      <c r="A352" s="105"/>
      <c r="B352" s="106" t="s">
        <v>364</v>
      </c>
      <c r="C352" s="107">
        <v>13664306.880000001</v>
      </c>
      <c r="D352" s="113">
        <v>432</v>
      </c>
      <c r="E352" s="107">
        <v>-597295.80000000005</v>
      </c>
      <c r="F352" s="108">
        <v>0</v>
      </c>
      <c r="G352" s="109">
        <v>13067011.08</v>
      </c>
      <c r="H352" s="110">
        <v>432</v>
      </c>
    </row>
    <row r="353" spans="1:8" s="84" customFormat="1" outlineLevel="2" x14ac:dyDescent="0.2">
      <c r="A353" s="105"/>
      <c r="B353" s="106" t="s">
        <v>365</v>
      </c>
      <c r="C353" s="107">
        <v>13664306.880000001</v>
      </c>
      <c r="D353" s="113">
        <v>432</v>
      </c>
      <c r="E353" s="107">
        <v>-597295.80000000005</v>
      </c>
      <c r="F353" s="108">
        <v>0</v>
      </c>
      <c r="G353" s="109">
        <v>13067011.08</v>
      </c>
      <c r="H353" s="110">
        <v>432</v>
      </c>
    </row>
    <row r="354" spans="1:8" s="84" customFormat="1" outlineLevel="2" x14ac:dyDescent="0.2">
      <c r="A354" s="105"/>
      <c r="B354" s="106" t="s">
        <v>366</v>
      </c>
      <c r="C354" s="107">
        <v>13948964.18</v>
      </c>
      <c r="D354" s="113">
        <v>441</v>
      </c>
      <c r="E354" s="107">
        <v>-597295.59</v>
      </c>
      <c r="F354" s="108">
        <v>0</v>
      </c>
      <c r="G354" s="109">
        <v>13351668.59</v>
      </c>
      <c r="H354" s="110">
        <v>441</v>
      </c>
    </row>
    <row r="355" spans="1:8" s="84" customFormat="1" x14ac:dyDescent="0.2">
      <c r="A355" s="96" t="s">
        <v>432</v>
      </c>
      <c r="B355" s="96" t="s">
        <v>22</v>
      </c>
      <c r="C355" s="97">
        <v>17669852.280000001</v>
      </c>
      <c r="D355" s="111">
        <v>619</v>
      </c>
      <c r="E355" s="97">
        <v>-706794.09</v>
      </c>
      <c r="F355" s="98">
        <v>0</v>
      </c>
      <c r="G355" s="97">
        <v>16963058.190000001</v>
      </c>
      <c r="H355" s="98">
        <v>619</v>
      </c>
    </row>
    <row r="356" spans="1:8" s="84" customFormat="1" outlineLevel="1" x14ac:dyDescent="0.2">
      <c r="A356" s="99"/>
      <c r="B356" s="100" t="s">
        <v>454</v>
      </c>
      <c r="C356" s="101">
        <v>17669852.280000001</v>
      </c>
      <c r="D356" s="112">
        <v>619</v>
      </c>
      <c r="E356" s="101">
        <v>-706794.09</v>
      </c>
      <c r="F356" s="102">
        <v>0</v>
      </c>
      <c r="G356" s="103">
        <v>16963058.190000001</v>
      </c>
      <c r="H356" s="104">
        <v>619</v>
      </c>
    </row>
    <row r="357" spans="1:8" s="84" customFormat="1" outlineLevel="2" x14ac:dyDescent="0.2">
      <c r="A357" s="105"/>
      <c r="B357" s="106" t="s">
        <v>355</v>
      </c>
      <c r="C357" s="107">
        <v>1659573.5</v>
      </c>
      <c r="D357" s="113">
        <v>66</v>
      </c>
      <c r="E357" s="107">
        <v>0</v>
      </c>
      <c r="F357" s="108">
        <v>0</v>
      </c>
      <c r="G357" s="109">
        <v>1659573.5</v>
      </c>
      <c r="H357" s="110">
        <v>66</v>
      </c>
    </row>
    <row r="358" spans="1:8" s="84" customFormat="1" outlineLevel="2" x14ac:dyDescent="0.2">
      <c r="A358" s="105"/>
      <c r="B358" s="106" t="s">
        <v>356</v>
      </c>
      <c r="C358" s="107">
        <v>1451920.78</v>
      </c>
      <c r="D358" s="113">
        <v>43</v>
      </c>
      <c r="E358" s="107">
        <v>-64254</v>
      </c>
      <c r="F358" s="108">
        <v>0</v>
      </c>
      <c r="G358" s="109">
        <v>1387666.78</v>
      </c>
      <c r="H358" s="110">
        <v>43</v>
      </c>
    </row>
    <row r="359" spans="1:8" s="84" customFormat="1" outlineLevel="2" x14ac:dyDescent="0.2">
      <c r="A359" s="105"/>
      <c r="B359" s="106" t="s">
        <v>357</v>
      </c>
      <c r="C359" s="107">
        <v>1455835.8</v>
      </c>
      <c r="D359" s="113">
        <v>51</v>
      </c>
      <c r="E359" s="107">
        <v>-64254</v>
      </c>
      <c r="F359" s="108">
        <v>0</v>
      </c>
      <c r="G359" s="109">
        <v>1391581.8</v>
      </c>
      <c r="H359" s="110">
        <v>51</v>
      </c>
    </row>
    <row r="360" spans="1:8" s="84" customFormat="1" outlineLevel="2" x14ac:dyDescent="0.2">
      <c r="A360" s="105"/>
      <c r="B360" s="106" t="s">
        <v>358</v>
      </c>
      <c r="C360" s="107">
        <v>1455835.8</v>
      </c>
      <c r="D360" s="113">
        <v>51</v>
      </c>
      <c r="E360" s="107">
        <v>-64254</v>
      </c>
      <c r="F360" s="108">
        <v>0</v>
      </c>
      <c r="G360" s="109">
        <v>1391581.8</v>
      </c>
      <c r="H360" s="110">
        <v>51</v>
      </c>
    </row>
    <row r="361" spans="1:8" s="84" customFormat="1" outlineLevel="2" x14ac:dyDescent="0.2">
      <c r="A361" s="105"/>
      <c r="B361" s="106" t="s">
        <v>359</v>
      </c>
      <c r="C361" s="107">
        <v>1455835.8</v>
      </c>
      <c r="D361" s="113">
        <v>51</v>
      </c>
      <c r="E361" s="107">
        <v>-64254</v>
      </c>
      <c r="F361" s="108">
        <v>0</v>
      </c>
      <c r="G361" s="109">
        <v>1391581.8</v>
      </c>
      <c r="H361" s="110">
        <v>51</v>
      </c>
    </row>
    <row r="362" spans="1:8" s="84" customFormat="1" outlineLevel="2" x14ac:dyDescent="0.2">
      <c r="A362" s="105"/>
      <c r="B362" s="106" t="s">
        <v>360</v>
      </c>
      <c r="C362" s="107">
        <v>1455835.8</v>
      </c>
      <c r="D362" s="113">
        <v>51</v>
      </c>
      <c r="E362" s="107">
        <v>-64254</v>
      </c>
      <c r="F362" s="108">
        <v>0</v>
      </c>
      <c r="G362" s="109">
        <v>1391581.8</v>
      </c>
      <c r="H362" s="110">
        <v>51</v>
      </c>
    </row>
    <row r="363" spans="1:8" s="84" customFormat="1" outlineLevel="2" x14ac:dyDescent="0.2">
      <c r="A363" s="105"/>
      <c r="B363" s="106" t="s">
        <v>361</v>
      </c>
      <c r="C363" s="107">
        <v>1455835.8</v>
      </c>
      <c r="D363" s="113">
        <v>51</v>
      </c>
      <c r="E363" s="107">
        <v>-64254</v>
      </c>
      <c r="F363" s="108">
        <v>0</v>
      </c>
      <c r="G363" s="109">
        <v>1391581.8</v>
      </c>
      <c r="H363" s="110">
        <v>51</v>
      </c>
    </row>
    <row r="364" spans="1:8" s="84" customFormat="1" outlineLevel="2" x14ac:dyDescent="0.2">
      <c r="A364" s="105"/>
      <c r="B364" s="106" t="s">
        <v>362</v>
      </c>
      <c r="C364" s="107">
        <v>1455835.8</v>
      </c>
      <c r="D364" s="113">
        <v>51</v>
      </c>
      <c r="E364" s="107">
        <v>-64254</v>
      </c>
      <c r="F364" s="108">
        <v>0</v>
      </c>
      <c r="G364" s="109">
        <v>1391581.8</v>
      </c>
      <c r="H364" s="110">
        <v>51</v>
      </c>
    </row>
    <row r="365" spans="1:8" s="84" customFormat="1" outlineLevel="2" x14ac:dyDescent="0.2">
      <c r="A365" s="105"/>
      <c r="B365" s="106" t="s">
        <v>363</v>
      </c>
      <c r="C365" s="107">
        <v>1455835.8</v>
      </c>
      <c r="D365" s="113">
        <v>51</v>
      </c>
      <c r="E365" s="107">
        <v>-64254</v>
      </c>
      <c r="F365" s="108">
        <v>0</v>
      </c>
      <c r="G365" s="109">
        <v>1391581.8</v>
      </c>
      <c r="H365" s="110">
        <v>51</v>
      </c>
    </row>
    <row r="366" spans="1:8" s="84" customFormat="1" outlineLevel="2" x14ac:dyDescent="0.2">
      <c r="A366" s="105"/>
      <c r="B366" s="106" t="s">
        <v>364</v>
      </c>
      <c r="C366" s="107">
        <v>1455835.8</v>
      </c>
      <c r="D366" s="113">
        <v>51</v>
      </c>
      <c r="E366" s="107">
        <v>-64254</v>
      </c>
      <c r="F366" s="108">
        <v>0</v>
      </c>
      <c r="G366" s="109">
        <v>1391581.8</v>
      </c>
      <c r="H366" s="110">
        <v>51</v>
      </c>
    </row>
    <row r="367" spans="1:8" s="84" customFormat="1" outlineLevel="2" x14ac:dyDescent="0.2">
      <c r="A367" s="105"/>
      <c r="B367" s="106" t="s">
        <v>365</v>
      </c>
      <c r="C367" s="107">
        <v>1455835.8</v>
      </c>
      <c r="D367" s="113">
        <v>51</v>
      </c>
      <c r="E367" s="107">
        <v>-64254</v>
      </c>
      <c r="F367" s="108">
        <v>0</v>
      </c>
      <c r="G367" s="109">
        <v>1391581.8</v>
      </c>
      <c r="H367" s="110">
        <v>51</v>
      </c>
    </row>
    <row r="368" spans="1:8" s="84" customFormat="1" outlineLevel="2" x14ac:dyDescent="0.2">
      <c r="A368" s="105"/>
      <c r="B368" s="106" t="s">
        <v>366</v>
      </c>
      <c r="C368" s="107">
        <v>1455835.8</v>
      </c>
      <c r="D368" s="113">
        <v>51</v>
      </c>
      <c r="E368" s="107">
        <v>-64254.09</v>
      </c>
      <c r="F368" s="108">
        <v>0</v>
      </c>
      <c r="G368" s="109">
        <v>1391581.71</v>
      </c>
      <c r="H368" s="110">
        <v>51</v>
      </c>
    </row>
    <row r="369" spans="1:8" s="84" customFormat="1" x14ac:dyDescent="0.2">
      <c r="A369" s="96" t="s">
        <v>433</v>
      </c>
      <c r="B369" s="96" t="s">
        <v>23</v>
      </c>
      <c r="C369" s="97">
        <v>91966794.019999996</v>
      </c>
      <c r="D369" s="98">
        <v>3216</v>
      </c>
      <c r="E369" s="97">
        <v>-3678671.76</v>
      </c>
      <c r="F369" s="98">
        <v>0</v>
      </c>
      <c r="G369" s="97">
        <v>88288122.260000005</v>
      </c>
      <c r="H369" s="98">
        <v>3216</v>
      </c>
    </row>
    <row r="370" spans="1:8" s="84" customFormat="1" outlineLevel="1" x14ac:dyDescent="0.2">
      <c r="A370" s="99"/>
      <c r="B370" s="100" t="s">
        <v>454</v>
      </c>
      <c r="C370" s="101">
        <v>91966794.019999996</v>
      </c>
      <c r="D370" s="102">
        <v>3216</v>
      </c>
      <c r="E370" s="101">
        <v>-3678671.76</v>
      </c>
      <c r="F370" s="102">
        <v>0</v>
      </c>
      <c r="G370" s="103">
        <v>88288122.260000005</v>
      </c>
      <c r="H370" s="104">
        <v>3216</v>
      </c>
    </row>
    <row r="371" spans="1:8" s="84" customFormat="1" outlineLevel="2" x14ac:dyDescent="0.2">
      <c r="A371" s="105"/>
      <c r="B371" s="106" t="s">
        <v>355</v>
      </c>
      <c r="C371" s="107">
        <v>7663899.5199999996</v>
      </c>
      <c r="D371" s="113">
        <v>268</v>
      </c>
      <c r="E371" s="107">
        <v>0</v>
      </c>
      <c r="F371" s="108">
        <v>0</v>
      </c>
      <c r="G371" s="109">
        <v>7663899.5199999996</v>
      </c>
      <c r="H371" s="110">
        <v>268</v>
      </c>
    </row>
    <row r="372" spans="1:8" s="84" customFormat="1" outlineLevel="2" x14ac:dyDescent="0.2">
      <c r="A372" s="105"/>
      <c r="B372" s="106" t="s">
        <v>356</v>
      </c>
      <c r="C372" s="107">
        <v>7663899.5199999996</v>
      </c>
      <c r="D372" s="113">
        <v>268</v>
      </c>
      <c r="E372" s="107">
        <v>-334424.71999999997</v>
      </c>
      <c r="F372" s="108">
        <v>0</v>
      </c>
      <c r="G372" s="109">
        <v>7329474.7999999998</v>
      </c>
      <c r="H372" s="110">
        <v>268</v>
      </c>
    </row>
    <row r="373" spans="1:8" s="84" customFormat="1" outlineLevel="2" x14ac:dyDescent="0.2">
      <c r="A373" s="105"/>
      <c r="B373" s="106" t="s">
        <v>357</v>
      </c>
      <c r="C373" s="107">
        <v>7663899.5199999996</v>
      </c>
      <c r="D373" s="113">
        <v>268</v>
      </c>
      <c r="E373" s="107">
        <v>-334424.71999999997</v>
      </c>
      <c r="F373" s="108">
        <v>0</v>
      </c>
      <c r="G373" s="109">
        <v>7329474.7999999998</v>
      </c>
      <c r="H373" s="110">
        <v>268</v>
      </c>
    </row>
    <row r="374" spans="1:8" s="84" customFormat="1" outlineLevel="2" x14ac:dyDescent="0.2">
      <c r="A374" s="105"/>
      <c r="B374" s="106" t="s">
        <v>358</v>
      </c>
      <c r="C374" s="107">
        <v>7663899.5199999996</v>
      </c>
      <c r="D374" s="113">
        <v>268</v>
      </c>
      <c r="E374" s="107">
        <v>-334424.71999999997</v>
      </c>
      <c r="F374" s="108">
        <v>0</v>
      </c>
      <c r="G374" s="109">
        <v>7329474.7999999998</v>
      </c>
      <c r="H374" s="110">
        <v>268</v>
      </c>
    </row>
    <row r="375" spans="1:8" s="84" customFormat="1" outlineLevel="2" x14ac:dyDescent="0.2">
      <c r="A375" s="105"/>
      <c r="B375" s="106" t="s">
        <v>359</v>
      </c>
      <c r="C375" s="107">
        <v>7663899.5199999996</v>
      </c>
      <c r="D375" s="113">
        <v>268</v>
      </c>
      <c r="E375" s="107">
        <v>-334424.71999999997</v>
      </c>
      <c r="F375" s="108">
        <v>0</v>
      </c>
      <c r="G375" s="109">
        <v>7329474.7999999998</v>
      </c>
      <c r="H375" s="110">
        <v>268</v>
      </c>
    </row>
    <row r="376" spans="1:8" s="84" customFormat="1" outlineLevel="2" x14ac:dyDescent="0.2">
      <c r="A376" s="105"/>
      <c r="B376" s="106" t="s">
        <v>360</v>
      </c>
      <c r="C376" s="107">
        <v>7663899.5199999996</v>
      </c>
      <c r="D376" s="113">
        <v>268</v>
      </c>
      <c r="E376" s="107">
        <v>-334424.71999999997</v>
      </c>
      <c r="F376" s="108">
        <v>0</v>
      </c>
      <c r="G376" s="109">
        <v>7329474.7999999998</v>
      </c>
      <c r="H376" s="110">
        <v>268</v>
      </c>
    </row>
    <row r="377" spans="1:8" s="84" customFormat="1" outlineLevel="2" x14ac:dyDescent="0.2">
      <c r="A377" s="105"/>
      <c r="B377" s="106" t="s">
        <v>361</v>
      </c>
      <c r="C377" s="107">
        <v>7663899.5199999996</v>
      </c>
      <c r="D377" s="113">
        <v>268</v>
      </c>
      <c r="E377" s="107">
        <v>-334424.71999999997</v>
      </c>
      <c r="F377" s="108">
        <v>0</v>
      </c>
      <c r="G377" s="109">
        <v>7329474.7999999998</v>
      </c>
      <c r="H377" s="110">
        <v>268</v>
      </c>
    </row>
    <row r="378" spans="1:8" s="84" customFormat="1" outlineLevel="2" x14ac:dyDescent="0.2">
      <c r="A378" s="105"/>
      <c r="B378" s="106" t="s">
        <v>362</v>
      </c>
      <c r="C378" s="107">
        <v>7663899.5199999996</v>
      </c>
      <c r="D378" s="113">
        <v>268</v>
      </c>
      <c r="E378" s="107">
        <v>-334424.71999999997</v>
      </c>
      <c r="F378" s="108">
        <v>0</v>
      </c>
      <c r="G378" s="109">
        <v>7329474.7999999998</v>
      </c>
      <c r="H378" s="110">
        <v>268</v>
      </c>
    </row>
    <row r="379" spans="1:8" s="84" customFormat="1" outlineLevel="2" x14ac:dyDescent="0.2">
      <c r="A379" s="105"/>
      <c r="B379" s="106" t="s">
        <v>363</v>
      </c>
      <c r="C379" s="107">
        <v>7663899.5199999996</v>
      </c>
      <c r="D379" s="113">
        <v>268</v>
      </c>
      <c r="E379" s="107">
        <v>-334424.71999999997</v>
      </c>
      <c r="F379" s="108">
        <v>0</v>
      </c>
      <c r="G379" s="109">
        <v>7329474.7999999998</v>
      </c>
      <c r="H379" s="110">
        <v>268</v>
      </c>
    </row>
    <row r="380" spans="1:8" s="84" customFormat="1" outlineLevel="2" x14ac:dyDescent="0.2">
      <c r="A380" s="105"/>
      <c r="B380" s="106" t="s">
        <v>364</v>
      </c>
      <c r="C380" s="107">
        <v>7663899.5199999996</v>
      </c>
      <c r="D380" s="113">
        <v>268</v>
      </c>
      <c r="E380" s="107">
        <v>-334424.71999999997</v>
      </c>
      <c r="F380" s="108">
        <v>0</v>
      </c>
      <c r="G380" s="109">
        <v>7329474.7999999998</v>
      </c>
      <c r="H380" s="110">
        <v>268</v>
      </c>
    </row>
    <row r="381" spans="1:8" s="84" customFormat="1" outlineLevel="2" x14ac:dyDescent="0.2">
      <c r="A381" s="105"/>
      <c r="B381" s="106" t="s">
        <v>365</v>
      </c>
      <c r="C381" s="107">
        <v>7663899.5199999996</v>
      </c>
      <c r="D381" s="113">
        <v>268</v>
      </c>
      <c r="E381" s="107">
        <v>-334424.71999999997</v>
      </c>
      <c r="F381" s="108">
        <v>0</v>
      </c>
      <c r="G381" s="109">
        <v>7329474.7999999998</v>
      </c>
      <c r="H381" s="110">
        <v>268</v>
      </c>
    </row>
    <row r="382" spans="1:8" s="84" customFormat="1" outlineLevel="2" x14ac:dyDescent="0.2">
      <c r="A382" s="105"/>
      <c r="B382" s="106" t="s">
        <v>366</v>
      </c>
      <c r="C382" s="107">
        <v>7663899.2999999998</v>
      </c>
      <c r="D382" s="113">
        <v>268</v>
      </c>
      <c r="E382" s="107">
        <v>-334424.56</v>
      </c>
      <c r="F382" s="108">
        <v>0</v>
      </c>
      <c r="G382" s="109">
        <v>7329474.7400000002</v>
      </c>
      <c r="H382" s="110">
        <v>268</v>
      </c>
    </row>
    <row r="383" spans="1:8" s="84" customFormat="1" x14ac:dyDescent="0.2">
      <c r="A383" s="96" t="s">
        <v>434</v>
      </c>
      <c r="B383" s="96" t="s">
        <v>24</v>
      </c>
      <c r="C383" s="97">
        <v>222981954.66999999</v>
      </c>
      <c r="D383" s="98">
        <v>6994</v>
      </c>
      <c r="E383" s="97">
        <v>-8919278.1899999995</v>
      </c>
      <c r="F383" s="98">
        <v>0</v>
      </c>
      <c r="G383" s="97">
        <v>214062676.47999999</v>
      </c>
      <c r="H383" s="98">
        <v>6994</v>
      </c>
    </row>
    <row r="384" spans="1:8" s="84" customFormat="1" outlineLevel="1" x14ac:dyDescent="0.2">
      <c r="A384" s="99"/>
      <c r="B384" s="100" t="s">
        <v>454</v>
      </c>
      <c r="C384" s="101">
        <v>222981954.66999999</v>
      </c>
      <c r="D384" s="102">
        <v>6994</v>
      </c>
      <c r="E384" s="101">
        <v>-8919278.1899999995</v>
      </c>
      <c r="F384" s="102">
        <v>0</v>
      </c>
      <c r="G384" s="103">
        <v>214062676.47999999</v>
      </c>
      <c r="H384" s="104">
        <v>6994</v>
      </c>
    </row>
    <row r="385" spans="1:8" s="84" customFormat="1" outlineLevel="2" x14ac:dyDescent="0.2">
      <c r="A385" s="105"/>
      <c r="B385" s="106" t="s">
        <v>355</v>
      </c>
      <c r="C385" s="107">
        <v>18581829.559999999</v>
      </c>
      <c r="D385" s="108">
        <v>584</v>
      </c>
      <c r="E385" s="107">
        <v>0</v>
      </c>
      <c r="F385" s="108">
        <v>0</v>
      </c>
      <c r="G385" s="109">
        <v>18581829.559999999</v>
      </c>
      <c r="H385" s="110">
        <v>584</v>
      </c>
    </row>
    <row r="386" spans="1:8" s="84" customFormat="1" outlineLevel="2" x14ac:dyDescent="0.2">
      <c r="A386" s="105"/>
      <c r="B386" s="106" t="s">
        <v>356</v>
      </c>
      <c r="C386" s="107">
        <v>18581829.559999999</v>
      </c>
      <c r="D386" s="108">
        <v>584</v>
      </c>
      <c r="E386" s="107">
        <v>-810843.48</v>
      </c>
      <c r="F386" s="108">
        <v>0</v>
      </c>
      <c r="G386" s="109">
        <v>17770986.079999998</v>
      </c>
      <c r="H386" s="110">
        <v>584</v>
      </c>
    </row>
    <row r="387" spans="1:8" s="84" customFormat="1" outlineLevel="2" x14ac:dyDescent="0.2">
      <c r="A387" s="105"/>
      <c r="B387" s="106" t="s">
        <v>357</v>
      </c>
      <c r="C387" s="107">
        <v>18581829.559999999</v>
      </c>
      <c r="D387" s="108">
        <v>584</v>
      </c>
      <c r="E387" s="107">
        <v>-810843.48</v>
      </c>
      <c r="F387" s="108">
        <v>0</v>
      </c>
      <c r="G387" s="109">
        <v>17770986.079999998</v>
      </c>
      <c r="H387" s="110">
        <v>584</v>
      </c>
    </row>
    <row r="388" spans="1:8" s="84" customFormat="1" outlineLevel="2" x14ac:dyDescent="0.2">
      <c r="A388" s="105"/>
      <c r="B388" s="106" t="s">
        <v>358</v>
      </c>
      <c r="C388" s="107">
        <v>18581829.559999999</v>
      </c>
      <c r="D388" s="108">
        <v>584</v>
      </c>
      <c r="E388" s="107">
        <v>-810843.48</v>
      </c>
      <c r="F388" s="108">
        <v>0</v>
      </c>
      <c r="G388" s="109">
        <v>17770986.079999998</v>
      </c>
      <c r="H388" s="110">
        <v>584</v>
      </c>
    </row>
    <row r="389" spans="1:8" s="84" customFormat="1" outlineLevel="2" x14ac:dyDescent="0.2">
      <c r="A389" s="105"/>
      <c r="B389" s="106" t="s">
        <v>359</v>
      </c>
      <c r="C389" s="107">
        <v>18581829.559999999</v>
      </c>
      <c r="D389" s="108">
        <v>584</v>
      </c>
      <c r="E389" s="107">
        <v>-810843.48</v>
      </c>
      <c r="F389" s="108">
        <v>0</v>
      </c>
      <c r="G389" s="109">
        <v>17770986.079999998</v>
      </c>
      <c r="H389" s="110">
        <v>584</v>
      </c>
    </row>
    <row r="390" spans="1:8" s="84" customFormat="1" outlineLevel="2" x14ac:dyDescent="0.2">
      <c r="A390" s="105"/>
      <c r="B390" s="106" t="s">
        <v>360</v>
      </c>
      <c r="C390" s="107">
        <v>18581829.559999999</v>
      </c>
      <c r="D390" s="108">
        <v>584</v>
      </c>
      <c r="E390" s="107">
        <v>-810843.48</v>
      </c>
      <c r="F390" s="108">
        <v>0</v>
      </c>
      <c r="G390" s="109">
        <v>17770986.079999998</v>
      </c>
      <c r="H390" s="110">
        <v>584</v>
      </c>
    </row>
    <row r="391" spans="1:8" s="84" customFormat="1" outlineLevel="2" x14ac:dyDescent="0.2">
      <c r="A391" s="105"/>
      <c r="B391" s="106" t="s">
        <v>361</v>
      </c>
      <c r="C391" s="107">
        <v>18581829.559999999</v>
      </c>
      <c r="D391" s="108">
        <v>584</v>
      </c>
      <c r="E391" s="107">
        <v>-810843.48</v>
      </c>
      <c r="F391" s="108">
        <v>0</v>
      </c>
      <c r="G391" s="109">
        <v>17770986.079999998</v>
      </c>
      <c r="H391" s="110">
        <v>584</v>
      </c>
    </row>
    <row r="392" spans="1:8" s="84" customFormat="1" outlineLevel="2" x14ac:dyDescent="0.2">
      <c r="A392" s="105"/>
      <c r="B392" s="106" t="s">
        <v>362</v>
      </c>
      <c r="C392" s="107">
        <v>18581829.559999999</v>
      </c>
      <c r="D392" s="108">
        <v>584</v>
      </c>
      <c r="E392" s="107">
        <v>-810843.48</v>
      </c>
      <c r="F392" s="108">
        <v>0</v>
      </c>
      <c r="G392" s="109">
        <v>17770986.079999998</v>
      </c>
      <c r="H392" s="110">
        <v>584</v>
      </c>
    </row>
    <row r="393" spans="1:8" s="84" customFormat="1" outlineLevel="2" x14ac:dyDescent="0.2">
      <c r="A393" s="105"/>
      <c r="B393" s="106" t="s">
        <v>363</v>
      </c>
      <c r="C393" s="107">
        <v>18581829.559999999</v>
      </c>
      <c r="D393" s="108">
        <v>584</v>
      </c>
      <c r="E393" s="107">
        <v>-810843.48</v>
      </c>
      <c r="F393" s="108">
        <v>0</v>
      </c>
      <c r="G393" s="109">
        <v>17770986.079999998</v>
      </c>
      <c r="H393" s="110">
        <v>584</v>
      </c>
    </row>
    <row r="394" spans="1:8" s="84" customFormat="1" outlineLevel="2" x14ac:dyDescent="0.2">
      <c r="A394" s="105"/>
      <c r="B394" s="106" t="s">
        <v>364</v>
      </c>
      <c r="C394" s="107">
        <v>18581829.559999999</v>
      </c>
      <c r="D394" s="108">
        <v>584</v>
      </c>
      <c r="E394" s="107">
        <v>-810843.48</v>
      </c>
      <c r="F394" s="108">
        <v>0</v>
      </c>
      <c r="G394" s="109">
        <v>17770986.079999998</v>
      </c>
      <c r="H394" s="110">
        <v>584</v>
      </c>
    </row>
    <row r="395" spans="1:8" s="84" customFormat="1" outlineLevel="2" x14ac:dyDescent="0.2">
      <c r="A395" s="105"/>
      <c r="B395" s="106" t="s">
        <v>365</v>
      </c>
      <c r="C395" s="107">
        <v>18581829.559999999</v>
      </c>
      <c r="D395" s="108">
        <v>584</v>
      </c>
      <c r="E395" s="107">
        <v>-810843.48</v>
      </c>
      <c r="F395" s="108">
        <v>0</v>
      </c>
      <c r="G395" s="109">
        <v>17770986.079999998</v>
      </c>
      <c r="H395" s="110">
        <v>584</v>
      </c>
    </row>
    <row r="396" spans="1:8" s="84" customFormat="1" outlineLevel="2" x14ac:dyDescent="0.2">
      <c r="A396" s="105"/>
      <c r="B396" s="106" t="s">
        <v>366</v>
      </c>
      <c r="C396" s="107">
        <v>18581829.510000002</v>
      </c>
      <c r="D396" s="108">
        <v>570</v>
      </c>
      <c r="E396" s="107">
        <v>-810843.39</v>
      </c>
      <c r="F396" s="108">
        <v>0</v>
      </c>
      <c r="G396" s="109">
        <v>17770986.120000001</v>
      </c>
      <c r="H396" s="110">
        <v>570</v>
      </c>
    </row>
    <row r="397" spans="1:8" s="84" customFormat="1" x14ac:dyDescent="0.2">
      <c r="A397" s="96" t="s">
        <v>378</v>
      </c>
      <c r="B397" s="96" t="s">
        <v>25</v>
      </c>
      <c r="C397" s="97">
        <v>165531114.81999999</v>
      </c>
      <c r="D397" s="98">
        <v>4553</v>
      </c>
      <c r="E397" s="97">
        <v>-6621244.5899999999</v>
      </c>
      <c r="F397" s="98">
        <v>0</v>
      </c>
      <c r="G397" s="97">
        <v>158909870.22999999</v>
      </c>
      <c r="H397" s="98">
        <v>4553</v>
      </c>
    </row>
    <row r="398" spans="1:8" s="84" customFormat="1" outlineLevel="1" x14ac:dyDescent="0.2">
      <c r="A398" s="99"/>
      <c r="B398" s="100" t="s">
        <v>454</v>
      </c>
      <c r="C398" s="101">
        <v>165531114.81999999</v>
      </c>
      <c r="D398" s="102">
        <v>4553</v>
      </c>
      <c r="E398" s="101">
        <v>-6621244.5899999999</v>
      </c>
      <c r="F398" s="102">
        <v>0</v>
      </c>
      <c r="G398" s="103">
        <v>158909870.22999999</v>
      </c>
      <c r="H398" s="104">
        <v>4553</v>
      </c>
    </row>
    <row r="399" spans="1:8" s="84" customFormat="1" outlineLevel="2" x14ac:dyDescent="0.2">
      <c r="A399" s="105"/>
      <c r="B399" s="106" t="s">
        <v>355</v>
      </c>
      <c r="C399" s="107">
        <v>13779109.710000001</v>
      </c>
      <c r="D399" s="113">
        <v>379</v>
      </c>
      <c r="E399" s="107">
        <v>0</v>
      </c>
      <c r="F399" s="108">
        <v>0</v>
      </c>
      <c r="G399" s="109">
        <v>13779109.710000001</v>
      </c>
      <c r="H399" s="110">
        <v>379</v>
      </c>
    </row>
    <row r="400" spans="1:8" s="84" customFormat="1" outlineLevel="2" x14ac:dyDescent="0.2">
      <c r="A400" s="105"/>
      <c r="B400" s="106" t="s">
        <v>356</v>
      </c>
      <c r="C400" s="107">
        <v>13779109.710000001</v>
      </c>
      <c r="D400" s="113">
        <v>379</v>
      </c>
      <c r="E400" s="107">
        <v>-601931.31999999995</v>
      </c>
      <c r="F400" s="108">
        <v>0</v>
      </c>
      <c r="G400" s="109">
        <v>13177178.390000001</v>
      </c>
      <c r="H400" s="110">
        <v>379</v>
      </c>
    </row>
    <row r="401" spans="1:8" s="84" customFormat="1" outlineLevel="2" x14ac:dyDescent="0.2">
      <c r="A401" s="105"/>
      <c r="B401" s="106" t="s">
        <v>357</v>
      </c>
      <c r="C401" s="107">
        <v>13779109.710000001</v>
      </c>
      <c r="D401" s="113">
        <v>379</v>
      </c>
      <c r="E401" s="107">
        <v>-601931.31999999995</v>
      </c>
      <c r="F401" s="108">
        <v>0</v>
      </c>
      <c r="G401" s="109">
        <v>13177178.390000001</v>
      </c>
      <c r="H401" s="110">
        <v>379</v>
      </c>
    </row>
    <row r="402" spans="1:8" s="84" customFormat="1" outlineLevel="2" x14ac:dyDescent="0.2">
      <c r="A402" s="105"/>
      <c r="B402" s="106" t="s">
        <v>358</v>
      </c>
      <c r="C402" s="107">
        <v>13779109.710000001</v>
      </c>
      <c r="D402" s="113">
        <v>379</v>
      </c>
      <c r="E402" s="107">
        <v>-601931.31999999995</v>
      </c>
      <c r="F402" s="108">
        <v>0</v>
      </c>
      <c r="G402" s="109">
        <v>13177178.390000001</v>
      </c>
      <c r="H402" s="110">
        <v>379</v>
      </c>
    </row>
    <row r="403" spans="1:8" s="84" customFormat="1" outlineLevel="2" x14ac:dyDescent="0.2">
      <c r="A403" s="105"/>
      <c r="B403" s="106" t="s">
        <v>359</v>
      </c>
      <c r="C403" s="107">
        <v>13779109.710000001</v>
      </c>
      <c r="D403" s="113">
        <v>379</v>
      </c>
      <c r="E403" s="107">
        <v>-601931.31999999995</v>
      </c>
      <c r="F403" s="108">
        <v>0</v>
      </c>
      <c r="G403" s="109">
        <v>13177178.390000001</v>
      </c>
      <c r="H403" s="110">
        <v>379</v>
      </c>
    </row>
    <row r="404" spans="1:8" s="84" customFormat="1" outlineLevel="2" x14ac:dyDescent="0.2">
      <c r="A404" s="105"/>
      <c r="B404" s="106" t="s">
        <v>360</v>
      </c>
      <c r="C404" s="107">
        <v>13779109.710000001</v>
      </c>
      <c r="D404" s="113">
        <v>379</v>
      </c>
      <c r="E404" s="107">
        <v>-601931.31999999995</v>
      </c>
      <c r="F404" s="108">
        <v>0</v>
      </c>
      <c r="G404" s="109">
        <v>13177178.390000001</v>
      </c>
      <c r="H404" s="110">
        <v>379</v>
      </c>
    </row>
    <row r="405" spans="1:8" s="84" customFormat="1" outlineLevel="2" x14ac:dyDescent="0.2">
      <c r="A405" s="105"/>
      <c r="B405" s="106" t="s">
        <v>361</v>
      </c>
      <c r="C405" s="107">
        <v>13779109.710000001</v>
      </c>
      <c r="D405" s="113">
        <v>379</v>
      </c>
      <c r="E405" s="107">
        <v>-601931.31999999995</v>
      </c>
      <c r="F405" s="108">
        <v>0</v>
      </c>
      <c r="G405" s="109">
        <v>13177178.390000001</v>
      </c>
      <c r="H405" s="110">
        <v>379</v>
      </c>
    </row>
    <row r="406" spans="1:8" s="84" customFormat="1" outlineLevel="2" x14ac:dyDescent="0.2">
      <c r="A406" s="105"/>
      <c r="B406" s="106" t="s">
        <v>362</v>
      </c>
      <c r="C406" s="107">
        <v>13779109.710000001</v>
      </c>
      <c r="D406" s="113">
        <v>379</v>
      </c>
      <c r="E406" s="107">
        <v>-601931.31999999995</v>
      </c>
      <c r="F406" s="108">
        <v>0</v>
      </c>
      <c r="G406" s="109">
        <v>13177178.390000001</v>
      </c>
      <c r="H406" s="110">
        <v>379</v>
      </c>
    </row>
    <row r="407" spans="1:8" s="84" customFormat="1" outlineLevel="2" x14ac:dyDescent="0.2">
      <c r="A407" s="105"/>
      <c r="B407" s="106" t="s">
        <v>363</v>
      </c>
      <c r="C407" s="107">
        <v>13779109.710000001</v>
      </c>
      <c r="D407" s="113">
        <v>379</v>
      </c>
      <c r="E407" s="107">
        <v>-601931.31999999995</v>
      </c>
      <c r="F407" s="108">
        <v>0</v>
      </c>
      <c r="G407" s="109">
        <v>13177178.390000001</v>
      </c>
      <c r="H407" s="110">
        <v>379</v>
      </c>
    </row>
    <row r="408" spans="1:8" s="84" customFormat="1" outlineLevel="2" x14ac:dyDescent="0.2">
      <c r="A408" s="105"/>
      <c r="B408" s="106" t="s">
        <v>364</v>
      </c>
      <c r="C408" s="107">
        <v>13779109.710000001</v>
      </c>
      <c r="D408" s="113">
        <v>379</v>
      </c>
      <c r="E408" s="107">
        <v>-601931.31999999995</v>
      </c>
      <c r="F408" s="108">
        <v>0</v>
      </c>
      <c r="G408" s="109">
        <v>13177178.390000001</v>
      </c>
      <c r="H408" s="110">
        <v>379</v>
      </c>
    </row>
    <row r="409" spans="1:8" s="84" customFormat="1" outlineLevel="2" x14ac:dyDescent="0.2">
      <c r="A409" s="105"/>
      <c r="B409" s="106" t="s">
        <v>365</v>
      </c>
      <c r="C409" s="107">
        <v>13779109.710000001</v>
      </c>
      <c r="D409" s="113">
        <v>379</v>
      </c>
      <c r="E409" s="107">
        <v>-601931.31999999995</v>
      </c>
      <c r="F409" s="108">
        <v>0</v>
      </c>
      <c r="G409" s="109">
        <v>13177178.390000001</v>
      </c>
      <c r="H409" s="110">
        <v>379</v>
      </c>
    </row>
    <row r="410" spans="1:8" s="84" customFormat="1" outlineLevel="2" x14ac:dyDescent="0.2">
      <c r="A410" s="105"/>
      <c r="B410" s="106" t="s">
        <v>366</v>
      </c>
      <c r="C410" s="107">
        <v>13960908.01</v>
      </c>
      <c r="D410" s="113">
        <v>384</v>
      </c>
      <c r="E410" s="107">
        <v>-601931.39</v>
      </c>
      <c r="F410" s="108">
        <v>0</v>
      </c>
      <c r="G410" s="109">
        <v>13358976.619999999</v>
      </c>
      <c r="H410" s="110">
        <v>384</v>
      </c>
    </row>
    <row r="411" spans="1:8" s="84" customFormat="1" x14ac:dyDescent="0.2">
      <c r="A411" s="96" t="s">
        <v>435</v>
      </c>
      <c r="B411" s="96" t="s">
        <v>26</v>
      </c>
      <c r="C411" s="97">
        <v>48591738.280000001</v>
      </c>
      <c r="D411" s="98">
        <v>1579</v>
      </c>
      <c r="E411" s="97">
        <v>-1943669.53</v>
      </c>
      <c r="F411" s="98">
        <v>0</v>
      </c>
      <c r="G411" s="97">
        <v>46648068.75</v>
      </c>
      <c r="H411" s="98">
        <v>1579</v>
      </c>
    </row>
    <row r="412" spans="1:8" s="84" customFormat="1" outlineLevel="1" x14ac:dyDescent="0.2">
      <c r="A412" s="99"/>
      <c r="B412" s="100" t="s">
        <v>454</v>
      </c>
      <c r="C412" s="101">
        <v>48591738.280000001</v>
      </c>
      <c r="D412" s="102">
        <v>1579</v>
      </c>
      <c r="E412" s="101">
        <v>-1943669.53</v>
      </c>
      <c r="F412" s="102">
        <v>0</v>
      </c>
      <c r="G412" s="103">
        <v>46648068.75</v>
      </c>
      <c r="H412" s="104">
        <v>1579</v>
      </c>
    </row>
    <row r="413" spans="1:8" s="84" customFormat="1" outlineLevel="2" x14ac:dyDescent="0.2">
      <c r="A413" s="105"/>
      <c r="B413" s="106" t="s">
        <v>355</v>
      </c>
      <c r="C413" s="107">
        <v>4521955.8899999997</v>
      </c>
      <c r="D413" s="113">
        <v>152</v>
      </c>
      <c r="E413" s="107">
        <v>0</v>
      </c>
      <c r="F413" s="108">
        <v>0</v>
      </c>
      <c r="G413" s="109">
        <v>4521955.8899999997</v>
      </c>
      <c r="H413" s="110">
        <v>152</v>
      </c>
    </row>
    <row r="414" spans="1:8" s="84" customFormat="1" outlineLevel="2" x14ac:dyDescent="0.2">
      <c r="A414" s="105"/>
      <c r="B414" s="106" t="s">
        <v>356</v>
      </c>
      <c r="C414" s="107">
        <v>3756182.99</v>
      </c>
      <c r="D414" s="113">
        <v>117</v>
      </c>
      <c r="E414" s="107">
        <v>-176697.24</v>
      </c>
      <c r="F414" s="108">
        <v>0</v>
      </c>
      <c r="G414" s="109">
        <v>3579485.75</v>
      </c>
      <c r="H414" s="110">
        <v>117</v>
      </c>
    </row>
    <row r="415" spans="1:8" s="84" customFormat="1" outlineLevel="2" x14ac:dyDescent="0.2">
      <c r="A415" s="105"/>
      <c r="B415" s="106" t="s">
        <v>357</v>
      </c>
      <c r="C415" s="107">
        <v>4031359.94</v>
      </c>
      <c r="D415" s="113">
        <v>131</v>
      </c>
      <c r="E415" s="107">
        <v>-176697.24</v>
      </c>
      <c r="F415" s="108">
        <v>0</v>
      </c>
      <c r="G415" s="109">
        <v>3854662.7</v>
      </c>
      <c r="H415" s="110">
        <v>131</v>
      </c>
    </row>
    <row r="416" spans="1:8" s="84" customFormat="1" outlineLevel="2" x14ac:dyDescent="0.2">
      <c r="A416" s="105"/>
      <c r="B416" s="106" t="s">
        <v>358</v>
      </c>
      <c r="C416" s="107">
        <v>4031359.94</v>
      </c>
      <c r="D416" s="113">
        <v>131</v>
      </c>
      <c r="E416" s="107">
        <v>-176697.24</v>
      </c>
      <c r="F416" s="108">
        <v>0</v>
      </c>
      <c r="G416" s="109">
        <v>3854662.7</v>
      </c>
      <c r="H416" s="110">
        <v>131</v>
      </c>
    </row>
    <row r="417" spans="1:8" s="84" customFormat="1" outlineLevel="2" x14ac:dyDescent="0.2">
      <c r="A417" s="105"/>
      <c r="B417" s="106" t="s">
        <v>359</v>
      </c>
      <c r="C417" s="107">
        <v>4031359.94</v>
      </c>
      <c r="D417" s="113">
        <v>131</v>
      </c>
      <c r="E417" s="107">
        <v>-176697.24</v>
      </c>
      <c r="F417" s="108">
        <v>0</v>
      </c>
      <c r="G417" s="109">
        <v>3854662.7</v>
      </c>
      <c r="H417" s="110">
        <v>131</v>
      </c>
    </row>
    <row r="418" spans="1:8" s="84" customFormat="1" outlineLevel="2" x14ac:dyDescent="0.2">
      <c r="A418" s="105"/>
      <c r="B418" s="106" t="s">
        <v>360</v>
      </c>
      <c r="C418" s="107">
        <v>4031359.94</v>
      </c>
      <c r="D418" s="113">
        <v>131</v>
      </c>
      <c r="E418" s="107">
        <v>-176697.24</v>
      </c>
      <c r="F418" s="108">
        <v>0</v>
      </c>
      <c r="G418" s="109">
        <v>3854662.7</v>
      </c>
      <c r="H418" s="110">
        <v>131</v>
      </c>
    </row>
    <row r="419" spans="1:8" s="84" customFormat="1" outlineLevel="2" x14ac:dyDescent="0.2">
      <c r="A419" s="105"/>
      <c r="B419" s="106" t="s">
        <v>361</v>
      </c>
      <c r="C419" s="107">
        <v>4031359.94</v>
      </c>
      <c r="D419" s="113">
        <v>131</v>
      </c>
      <c r="E419" s="107">
        <v>-176697.24</v>
      </c>
      <c r="F419" s="108">
        <v>0</v>
      </c>
      <c r="G419" s="109">
        <v>3854662.7</v>
      </c>
      <c r="H419" s="110">
        <v>131</v>
      </c>
    </row>
    <row r="420" spans="1:8" s="84" customFormat="1" outlineLevel="2" x14ac:dyDescent="0.2">
      <c r="A420" s="105"/>
      <c r="B420" s="106" t="s">
        <v>362</v>
      </c>
      <c r="C420" s="107">
        <v>4031359.94</v>
      </c>
      <c r="D420" s="113">
        <v>131</v>
      </c>
      <c r="E420" s="107">
        <v>-176697.24</v>
      </c>
      <c r="F420" s="108">
        <v>0</v>
      </c>
      <c r="G420" s="109">
        <v>3854662.7</v>
      </c>
      <c r="H420" s="110">
        <v>131</v>
      </c>
    </row>
    <row r="421" spans="1:8" s="84" customFormat="1" outlineLevel="2" x14ac:dyDescent="0.2">
      <c r="A421" s="105"/>
      <c r="B421" s="106" t="s">
        <v>363</v>
      </c>
      <c r="C421" s="107">
        <v>4031359.94</v>
      </c>
      <c r="D421" s="113">
        <v>131</v>
      </c>
      <c r="E421" s="107">
        <v>-176697.24</v>
      </c>
      <c r="F421" s="108">
        <v>0</v>
      </c>
      <c r="G421" s="109">
        <v>3854662.7</v>
      </c>
      <c r="H421" s="110">
        <v>131</v>
      </c>
    </row>
    <row r="422" spans="1:8" s="84" customFormat="1" outlineLevel="2" x14ac:dyDescent="0.2">
      <c r="A422" s="105"/>
      <c r="B422" s="106" t="s">
        <v>364</v>
      </c>
      <c r="C422" s="107">
        <v>4031359.94</v>
      </c>
      <c r="D422" s="113">
        <v>131</v>
      </c>
      <c r="E422" s="107">
        <v>-176697.24</v>
      </c>
      <c r="F422" s="108">
        <v>0</v>
      </c>
      <c r="G422" s="109">
        <v>3854662.7</v>
      </c>
      <c r="H422" s="110">
        <v>131</v>
      </c>
    </row>
    <row r="423" spans="1:8" s="84" customFormat="1" outlineLevel="2" x14ac:dyDescent="0.2">
      <c r="A423" s="105"/>
      <c r="B423" s="106" t="s">
        <v>365</v>
      </c>
      <c r="C423" s="107">
        <v>4031359.94</v>
      </c>
      <c r="D423" s="113">
        <v>131</v>
      </c>
      <c r="E423" s="107">
        <v>-176697.24</v>
      </c>
      <c r="F423" s="108">
        <v>0</v>
      </c>
      <c r="G423" s="109">
        <v>3854662.7</v>
      </c>
      <c r="H423" s="110">
        <v>131</v>
      </c>
    </row>
    <row r="424" spans="1:8" s="84" customFormat="1" outlineLevel="2" x14ac:dyDescent="0.2">
      <c r="A424" s="105"/>
      <c r="B424" s="106" t="s">
        <v>366</v>
      </c>
      <c r="C424" s="107">
        <v>4031359.94</v>
      </c>
      <c r="D424" s="113">
        <v>131</v>
      </c>
      <c r="E424" s="107">
        <v>-176697.13</v>
      </c>
      <c r="F424" s="108">
        <v>0</v>
      </c>
      <c r="G424" s="109">
        <v>3854662.81</v>
      </c>
      <c r="H424" s="110">
        <v>131</v>
      </c>
    </row>
    <row r="425" spans="1:8" s="84" customFormat="1" x14ac:dyDescent="0.2">
      <c r="A425" s="96" t="s">
        <v>436</v>
      </c>
      <c r="B425" s="96" t="s">
        <v>27</v>
      </c>
      <c r="C425" s="97">
        <v>151505971.62</v>
      </c>
      <c r="D425" s="98">
        <v>4343</v>
      </c>
      <c r="E425" s="97">
        <v>-6060238.8600000003</v>
      </c>
      <c r="F425" s="98">
        <v>0</v>
      </c>
      <c r="G425" s="97">
        <v>145445732.75999999</v>
      </c>
      <c r="H425" s="98">
        <v>4343</v>
      </c>
    </row>
    <row r="426" spans="1:8" s="84" customFormat="1" outlineLevel="1" x14ac:dyDescent="0.2">
      <c r="A426" s="99"/>
      <c r="B426" s="100" t="s">
        <v>454</v>
      </c>
      <c r="C426" s="101">
        <v>151505971.62</v>
      </c>
      <c r="D426" s="102">
        <v>4343</v>
      </c>
      <c r="E426" s="101">
        <v>-6060238.8600000003</v>
      </c>
      <c r="F426" s="102">
        <v>0</v>
      </c>
      <c r="G426" s="103">
        <v>145445732.75999999</v>
      </c>
      <c r="H426" s="104">
        <v>4343</v>
      </c>
    </row>
    <row r="427" spans="1:8" s="84" customFormat="1" outlineLevel="2" x14ac:dyDescent="0.2">
      <c r="A427" s="105"/>
      <c r="B427" s="106" t="s">
        <v>355</v>
      </c>
      <c r="C427" s="107">
        <v>12593521.1</v>
      </c>
      <c r="D427" s="113">
        <v>361</v>
      </c>
      <c r="E427" s="107">
        <v>0</v>
      </c>
      <c r="F427" s="108">
        <v>0</v>
      </c>
      <c r="G427" s="109">
        <v>12593521.1</v>
      </c>
      <c r="H427" s="110">
        <v>361</v>
      </c>
    </row>
    <row r="428" spans="1:8" s="84" customFormat="1" outlineLevel="2" x14ac:dyDescent="0.2">
      <c r="A428" s="105"/>
      <c r="B428" s="106" t="s">
        <v>356</v>
      </c>
      <c r="C428" s="107">
        <v>12593521.1</v>
      </c>
      <c r="D428" s="113">
        <v>361</v>
      </c>
      <c r="E428" s="107">
        <v>-550930.80000000005</v>
      </c>
      <c r="F428" s="108">
        <v>0</v>
      </c>
      <c r="G428" s="109">
        <v>12042590.300000001</v>
      </c>
      <c r="H428" s="110">
        <v>361</v>
      </c>
    </row>
    <row r="429" spans="1:8" s="84" customFormat="1" outlineLevel="2" x14ac:dyDescent="0.2">
      <c r="A429" s="105"/>
      <c r="B429" s="106" t="s">
        <v>357</v>
      </c>
      <c r="C429" s="107">
        <v>12593521.1</v>
      </c>
      <c r="D429" s="113">
        <v>361</v>
      </c>
      <c r="E429" s="107">
        <v>-550930.80000000005</v>
      </c>
      <c r="F429" s="108">
        <v>0</v>
      </c>
      <c r="G429" s="109">
        <v>12042590.300000001</v>
      </c>
      <c r="H429" s="110">
        <v>361</v>
      </c>
    </row>
    <row r="430" spans="1:8" s="84" customFormat="1" outlineLevel="2" x14ac:dyDescent="0.2">
      <c r="A430" s="105"/>
      <c r="B430" s="106" t="s">
        <v>358</v>
      </c>
      <c r="C430" s="107">
        <v>12593521.1</v>
      </c>
      <c r="D430" s="113">
        <v>361</v>
      </c>
      <c r="E430" s="107">
        <v>-550930.80000000005</v>
      </c>
      <c r="F430" s="108">
        <v>0</v>
      </c>
      <c r="G430" s="109">
        <v>12042590.300000001</v>
      </c>
      <c r="H430" s="110">
        <v>361</v>
      </c>
    </row>
    <row r="431" spans="1:8" s="84" customFormat="1" outlineLevel="2" x14ac:dyDescent="0.2">
      <c r="A431" s="105"/>
      <c r="B431" s="106" t="s">
        <v>359</v>
      </c>
      <c r="C431" s="107">
        <v>12593521.1</v>
      </c>
      <c r="D431" s="113">
        <v>361</v>
      </c>
      <c r="E431" s="107">
        <v>-550930.80000000005</v>
      </c>
      <c r="F431" s="108">
        <v>0</v>
      </c>
      <c r="G431" s="109">
        <v>12042590.300000001</v>
      </c>
      <c r="H431" s="110">
        <v>361</v>
      </c>
    </row>
    <row r="432" spans="1:8" s="84" customFormat="1" outlineLevel="2" x14ac:dyDescent="0.2">
      <c r="A432" s="105"/>
      <c r="B432" s="106" t="s">
        <v>360</v>
      </c>
      <c r="C432" s="107">
        <v>12593521.1</v>
      </c>
      <c r="D432" s="113">
        <v>361</v>
      </c>
      <c r="E432" s="107">
        <v>-550930.80000000005</v>
      </c>
      <c r="F432" s="108">
        <v>0</v>
      </c>
      <c r="G432" s="109">
        <v>12042590.300000001</v>
      </c>
      <c r="H432" s="110">
        <v>361</v>
      </c>
    </row>
    <row r="433" spans="1:8" s="84" customFormat="1" outlineLevel="2" x14ac:dyDescent="0.2">
      <c r="A433" s="105"/>
      <c r="B433" s="106" t="s">
        <v>361</v>
      </c>
      <c r="C433" s="107">
        <v>12593521.1</v>
      </c>
      <c r="D433" s="113">
        <v>361</v>
      </c>
      <c r="E433" s="107">
        <v>-550930.80000000005</v>
      </c>
      <c r="F433" s="108">
        <v>0</v>
      </c>
      <c r="G433" s="109">
        <v>12042590.300000001</v>
      </c>
      <c r="H433" s="110">
        <v>361</v>
      </c>
    </row>
    <row r="434" spans="1:8" s="84" customFormat="1" outlineLevel="2" x14ac:dyDescent="0.2">
      <c r="A434" s="105"/>
      <c r="B434" s="106" t="s">
        <v>362</v>
      </c>
      <c r="C434" s="107">
        <v>12593521.1</v>
      </c>
      <c r="D434" s="113">
        <v>361</v>
      </c>
      <c r="E434" s="107">
        <v>-550930.80000000005</v>
      </c>
      <c r="F434" s="108">
        <v>0</v>
      </c>
      <c r="G434" s="109">
        <v>12042590.300000001</v>
      </c>
      <c r="H434" s="110">
        <v>361</v>
      </c>
    </row>
    <row r="435" spans="1:8" s="84" customFormat="1" outlineLevel="2" x14ac:dyDescent="0.2">
      <c r="A435" s="105"/>
      <c r="B435" s="106" t="s">
        <v>363</v>
      </c>
      <c r="C435" s="107">
        <v>12593521.1</v>
      </c>
      <c r="D435" s="113">
        <v>361</v>
      </c>
      <c r="E435" s="107">
        <v>-550930.80000000005</v>
      </c>
      <c r="F435" s="108">
        <v>0</v>
      </c>
      <c r="G435" s="109">
        <v>12042590.300000001</v>
      </c>
      <c r="H435" s="110">
        <v>361</v>
      </c>
    </row>
    <row r="436" spans="1:8" s="84" customFormat="1" outlineLevel="2" x14ac:dyDescent="0.2">
      <c r="A436" s="105"/>
      <c r="B436" s="106" t="s">
        <v>364</v>
      </c>
      <c r="C436" s="107">
        <v>12593521.1</v>
      </c>
      <c r="D436" s="113">
        <v>361</v>
      </c>
      <c r="E436" s="107">
        <v>-550930.80000000005</v>
      </c>
      <c r="F436" s="108">
        <v>0</v>
      </c>
      <c r="G436" s="109">
        <v>12042590.300000001</v>
      </c>
      <c r="H436" s="110">
        <v>361</v>
      </c>
    </row>
    <row r="437" spans="1:8" s="84" customFormat="1" outlineLevel="2" x14ac:dyDescent="0.2">
      <c r="A437" s="105"/>
      <c r="B437" s="106" t="s">
        <v>365</v>
      </c>
      <c r="C437" s="107">
        <v>12593521.1</v>
      </c>
      <c r="D437" s="113">
        <v>361</v>
      </c>
      <c r="E437" s="107">
        <v>-550930.80000000005</v>
      </c>
      <c r="F437" s="108">
        <v>0</v>
      </c>
      <c r="G437" s="109">
        <v>12042590.300000001</v>
      </c>
      <c r="H437" s="110">
        <v>361</v>
      </c>
    </row>
    <row r="438" spans="1:8" s="84" customFormat="1" outlineLevel="2" x14ac:dyDescent="0.2">
      <c r="A438" s="105"/>
      <c r="B438" s="106" t="s">
        <v>366</v>
      </c>
      <c r="C438" s="107">
        <v>12977239.52</v>
      </c>
      <c r="D438" s="113">
        <v>372</v>
      </c>
      <c r="E438" s="107">
        <v>-550930.86</v>
      </c>
      <c r="F438" s="108">
        <v>0</v>
      </c>
      <c r="G438" s="109">
        <v>12426308.66</v>
      </c>
      <c r="H438" s="110">
        <v>372</v>
      </c>
    </row>
    <row r="439" spans="1:8" s="84" customFormat="1" x14ac:dyDescent="0.2">
      <c r="A439" s="96" t="s">
        <v>437</v>
      </c>
      <c r="B439" s="96" t="s">
        <v>28</v>
      </c>
      <c r="C439" s="97">
        <v>125081232.84999999</v>
      </c>
      <c r="D439" s="98">
        <v>3444</v>
      </c>
      <c r="E439" s="97">
        <v>-5003249.3099999996</v>
      </c>
      <c r="F439" s="98">
        <v>0</v>
      </c>
      <c r="G439" s="97">
        <v>120077983.54000001</v>
      </c>
      <c r="H439" s="98">
        <v>3444</v>
      </c>
    </row>
    <row r="440" spans="1:8" s="84" customFormat="1" outlineLevel="1" x14ac:dyDescent="0.2">
      <c r="A440" s="99"/>
      <c r="B440" s="100" t="s">
        <v>454</v>
      </c>
      <c r="C440" s="101">
        <v>125081232.84999999</v>
      </c>
      <c r="D440" s="102">
        <v>3444</v>
      </c>
      <c r="E440" s="101">
        <v>-5003249.3099999996</v>
      </c>
      <c r="F440" s="102">
        <v>0</v>
      </c>
      <c r="G440" s="103">
        <v>120077983.54000001</v>
      </c>
      <c r="H440" s="104">
        <v>3444</v>
      </c>
    </row>
    <row r="441" spans="1:8" s="84" customFormat="1" outlineLevel="2" x14ac:dyDescent="0.2">
      <c r="A441" s="105"/>
      <c r="B441" s="106" t="s">
        <v>355</v>
      </c>
      <c r="C441" s="107">
        <v>11645604.779999999</v>
      </c>
      <c r="D441" s="113">
        <v>265</v>
      </c>
      <c r="E441" s="107">
        <v>0</v>
      </c>
      <c r="F441" s="108">
        <v>0</v>
      </c>
      <c r="G441" s="109">
        <v>11645604.779999999</v>
      </c>
      <c r="H441" s="110">
        <v>265</v>
      </c>
    </row>
    <row r="442" spans="1:8" s="84" customFormat="1" outlineLevel="2" x14ac:dyDescent="0.2">
      <c r="A442" s="105"/>
      <c r="B442" s="106" t="s">
        <v>356</v>
      </c>
      <c r="C442" s="107">
        <v>9201274.7699999996</v>
      </c>
      <c r="D442" s="113">
        <v>309</v>
      </c>
      <c r="E442" s="107">
        <v>-454840.84</v>
      </c>
      <c r="F442" s="108">
        <v>0</v>
      </c>
      <c r="G442" s="109">
        <v>8746433.9299999997</v>
      </c>
      <c r="H442" s="110">
        <v>309</v>
      </c>
    </row>
    <row r="443" spans="1:8" s="84" customFormat="1" outlineLevel="2" x14ac:dyDescent="0.2">
      <c r="A443" s="105"/>
      <c r="B443" s="106" t="s">
        <v>357</v>
      </c>
      <c r="C443" s="107">
        <v>10423435.33</v>
      </c>
      <c r="D443" s="113">
        <v>287</v>
      </c>
      <c r="E443" s="107">
        <v>-454840.84</v>
      </c>
      <c r="F443" s="108">
        <v>0</v>
      </c>
      <c r="G443" s="109">
        <v>9968594.4900000002</v>
      </c>
      <c r="H443" s="110">
        <v>287</v>
      </c>
    </row>
    <row r="444" spans="1:8" s="84" customFormat="1" outlineLevel="2" x14ac:dyDescent="0.2">
      <c r="A444" s="105"/>
      <c r="B444" s="106" t="s">
        <v>358</v>
      </c>
      <c r="C444" s="107">
        <v>10423435.33</v>
      </c>
      <c r="D444" s="113">
        <v>287</v>
      </c>
      <c r="E444" s="107">
        <v>-454840.84</v>
      </c>
      <c r="F444" s="108">
        <v>0</v>
      </c>
      <c r="G444" s="109">
        <v>9968594.4900000002</v>
      </c>
      <c r="H444" s="110">
        <v>287</v>
      </c>
    </row>
    <row r="445" spans="1:8" s="84" customFormat="1" outlineLevel="2" x14ac:dyDescent="0.2">
      <c r="A445" s="105"/>
      <c r="B445" s="106" t="s">
        <v>359</v>
      </c>
      <c r="C445" s="107">
        <v>10423435.33</v>
      </c>
      <c r="D445" s="113">
        <v>287</v>
      </c>
      <c r="E445" s="107">
        <v>-454840.84</v>
      </c>
      <c r="F445" s="108">
        <v>0</v>
      </c>
      <c r="G445" s="109">
        <v>9968594.4900000002</v>
      </c>
      <c r="H445" s="110">
        <v>287</v>
      </c>
    </row>
    <row r="446" spans="1:8" s="84" customFormat="1" outlineLevel="2" x14ac:dyDescent="0.2">
      <c r="A446" s="105"/>
      <c r="B446" s="106" t="s">
        <v>360</v>
      </c>
      <c r="C446" s="107">
        <v>10423435.33</v>
      </c>
      <c r="D446" s="113">
        <v>287</v>
      </c>
      <c r="E446" s="107">
        <v>-454840.84</v>
      </c>
      <c r="F446" s="108">
        <v>0</v>
      </c>
      <c r="G446" s="109">
        <v>9968594.4900000002</v>
      </c>
      <c r="H446" s="110">
        <v>287</v>
      </c>
    </row>
    <row r="447" spans="1:8" s="84" customFormat="1" outlineLevel="2" x14ac:dyDescent="0.2">
      <c r="A447" s="105"/>
      <c r="B447" s="106" t="s">
        <v>361</v>
      </c>
      <c r="C447" s="107">
        <v>10423435.33</v>
      </c>
      <c r="D447" s="113">
        <v>287</v>
      </c>
      <c r="E447" s="107">
        <v>-454840.84</v>
      </c>
      <c r="F447" s="108">
        <v>0</v>
      </c>
      <c r="G447" s="109">
        <v>9968594.4900000002</v>
      </c>
      <c r="H447" s="110">
        <v>287</v>
      </c>
    </row>
    <row r="448" spans="1:8" s="84" customFormat="1" outlineLevel="2" x14ac:dyDescent="0.2">
      <c r="A448" s="105"/>
      <c r="B448" s="106" t="s">
        <v>362</v>
      </c>
      <c r="C448" s="107">
        <v>10423435.33</v>
      </c>
      <c r="D448" s="113">
        <v>287</v>
      </c>
      <c r="E448" s="107">
        <v>-454840.84</v>
      </c>
      <c r="F448" s="108">
        <v>0</v>
      </c>
      <c r="G448" s="109">
        <v>9968594.4900000002</v>
      </c>
      <c r="H448" s="110">
        <v>287</v>
      </c>
    </row>
    <row r="449" spans="1:8" s="84" customFormat="1" outlineLevel="2" x14ac:dyDescent="0.2">
      <c r="A449" s="105"/>
      <c r="B449" s="106" t="s">
        <v>363</v>
      </c>
      <c r="C449" s="107">
        <v>10423435.33</v>
      </c>
      <c r="D449" s="113">
        <v>287</v>
      </c>
      <c r="E449" s="107">
        <v>-454840.84</v>
      </c>
      <c r="F449" s="108">
        <v>0</v>
      </c>
      <c r="G449" s="109">
        <v>9968594.4900000002</v>
      </c>
      <c r="H449" s="110">
        <v>287</v>
      </c>
    </row>
    <row r="450" spans="1:8" s="84" customFormat="1" outlineLevel="2" x14ac:dyDescent="0.2">
      <c r="A450" s="105"/>
      <c r="B450" s="106" t="s">
        <v>364</v>
      </c>
      <c r="C450" s="107">
        <v>10423435.33</v>
      </c>
      <c r="D450" s="113">
        <v>287</v>
      </c>
      <c r="E450" s="107">
        <v>-454840.84</v>
      </c>
      <c r="F450" s="108">
        <v>0</v>
      </c>
      <c r="G450" s="109">
        <v>9968594.4900000002</v>
      </c>
      <c r="H450" s="110">
        <v>287</v>
      </c>
    </row>
    <row r="451" spans="1:8" s="84" customFormat="1" outlineLevel="2" x14ac:dyDescent="0.2">
      <c r="A451" s="105"/>
      <c r="B451" s="106" t="s">
        <v>365</v>
      </c>
      <c r="C451" s="107">
        <v>10423435.33</v>
      </c>
      <c r="D451" s="113">
        <v>287</v>
      </c>
      <c r="E451" s="107">
        <v>-454840.84</v>
      </c>
      <c r="F451" s="108">
        <v>0</v>
      </c>
      <c r="G451" s="109">
        <v>9968594.4900000002</v>
      </c>
      <c r="H451" s="110">
        <v>287</v>
      </c>
    </row>
    <row r="452" spans="1:8" s="84" customFormat="1" outlineLevel="2" x14ac:dyDescent="0.2">
      <c r="A452" s="105"/>
      <c r="B452" s="106" t="s">
        <v>366</v>
      </c>
      <c r="C452" s="107">
        <v>10423435.33</v>
      </c>
      <c r="D452" s="113">
        <v>287</v>
      </c>
      <c r="E452" s="107">
        <v>-454840.91</v>
      </c>
      <c r="F452" s="108">
        <v>0</v>
      </c>
      <c r="G452" s="109">
        <v>9968594.4199999999</v>
      </c>
      <c r="H452" s="110">
        <v>287</v>
      </c>
    </row>
    <row r="453" spans="1:8" s="84" customFormat="1" x14ac:dyDescent="0.2">
      <c r="A453" s="96" t="s">
        <v>438</v>
      </c>
      <c r="B453" s="96" t="s">
        <v>29</v>
      </c>
      <c r="C453" s="97">
        <v>277378990.13999999</v>
      </c>
      <c r="D453" s="98">
        <v>7902</v>
      </c>
      <c r="E453" s="97">
        <v>-3609155.81</v>
      </c>
      <c r="F453" s="98">
        <v>220</v>
      </c>
      <c r="G453" s="97">
        <v>273769834.32999998</v>
      </c>
      <c r="H453" s="98">
        <v>8122</v>
      </c>
    </row>
    <row r="454" spans="1:8" s="84" customFormat="1" outlineLevel="1" x14ac:dyDescent="0.2">
      <c r="A454" s="99"/>
      <c r="B454" s="100" t="s">
        <v>454</v>
      </c>
      <c r="C454" s="101">
        <v>277378990.13999999</v>
      </c>
      <c r="D454" s="102">
        <v>7902</v>
      </c>
      <c r="E454" s="101">
        <v>-3609155.81</v>
      </c>
      <c r="F454" s="102">
        <v>220</v>
      </c>
      <c r="G454" s="103">
        <v>273769834.32999998</v>
      </c>
      <c r="H454" s="104">
        <v>8122</v>
      </c>
    </row>
    <row r="455" spans="1:8" s="84" customFormat="1" outlineLevel="2" x14ac:dyDescent="0.2">
      <c r="A455" s="105"/>
      <c r="B455" s="106" t="s">
        <v>355</v>
      </c>
      <c r="C455" s="107">
        <v>23097366.039999999</v>
      </c>
      <c r="D455" s="113">
        <v>658</v>
      </c>
      <c r="E455" s="107">
        <v>0</v>
      </c>
      <c r="F455" s="108">
        <v>0</v>
      </c>
      <c r="G455" s="109">
        <v>23097366.039999999</v>
      </c>
      <c r="H455" s="110">
        <v>658</v>
      </c>
    </row>
    <row r="456" spans="1:8" s="84" customFormat="1" outlineLevel="2" x14ac:dyDescent="0.2">
      <c r="A456" s="105"/>
      <c r="B456" s="106" t="s">
        <v>356</v>
      </c>
      <c r="C456" s="107">
        <v>23097366.039999999</v>
      </c>
      <c r="D456" s="113">
        <v>658</v>
      </c>
      <c r="E456" s="107">
        <v>-328105.08</v>
      </c>
      <c r="F456" s="108">
        <v>20</v>
      </c>
      <c r="G456" s="109">
        <v>22769260.960000001</v>
      </c>
      <c r="H456" s="110">
        <v>678</v>
      </c>
    </row>
    <row r="457" spans="1:8" s="84" customFormat="1" outlineLevel="2" x14ac:dyDescent="0.2">
      <c r="A457" s="105"/>
      <c r="B457" s="106" t="s">
        <v>357</v>
      </c>
      <c r="C457" s="107">
        <v>23097366.039999999</v>
      </c>
      <c r="D457" s="113">
        <v>658</v>
      </c>
      <c r="E457" s="107">
        <v>-328105.08</v>
      </c>
      <c r="F457" s="108">
        <v>20</v>
      </c>
      <c r="G457" s="109">
        <v>22769260.960000001</v>
      </c>
      <c r="H457" s="110">
        <v>678</v>
      </c>
    </row>
    <row r="458" spans="1:8" s="84" customFormat="1" outlineLevel="2" x14ac:dyDescent="0.2">
      <c r="A458" s="105"/>
      <c r="B458" s="106" t="s">
        <v>358</v>
      </c>
      <c r="C458" s="107">
        <v>23097366.039999999</v>
      </c>
      <c r="D458" s="113">
        <v>658</v>
      </c>
      <c r="E458" s="107">
        <v>-328105.08</v>
      </c>
      <c r="F458" s="108">
        <v>20</v>
      </c>
      <c r="G458" s="109">
        <v>22769260.960000001</v>
      </c>
      <c r="H458" s="110">
        <v>678</v>
      </c>
    </row>
    <row r="459" spans="1:8" s="84" customFormat="1" outlineLevel="2" x14ac:dyDescent="0.2">
      <c r="A459" s="105"/>
      <c r="B459" s="106" t="s">
        <v>359</v>
      </c>
      <c r="C459" s="107">
        <v>23097366.039999999</v>
      </c>
      <c r="D459" s="113">
        <v>658</v>
      </c>
      <c r="E459" s="107">
        <v>-328105.08</v>
      </c>
      <c r="F459" s="108">
        <v>20</v>
      </c>
      <c r="G459" s="109">
        <v>22769260.960000001</v>
      </c>
      <c r="H459" s="110">
        <v>678</v>
      </c>
    </row>
    <row r="460" spans="1:8" s="84" customFormat="1" outlineLevel="2" x14ac:dyDescent="0.2">
      <c r="A460" s="105"/>
      <c r="B460" s="106" t="s">
        <v>360</v>
      </c>
      <c r="C460" s="107">
        <v>23097366.039999999</v>
      </c>
      <c r="D460" s="113">
        <v>658</v>
      </c>
      <c r="E460" s="107">
        <v>-328105.08</v>
      </c>
      <c r="F460" s="108">
        <v>20</v>
      </c>
      <c r="G460" s="109">
        <v>22769260.960000001</v>
      </c>
      <c r="H460" s="110">
        <v>678</v>
      </c>
    </row>
    <row r="461" spans="1:8" s="84" customFormat="1" outlineLevel="2" x14ac:dyDescent="0.2">
      <c r="A461" s="105"/>
      <c r="B461" s="106" t="s">
        <v>361</v>
      </c>
      <c r="C461" s="107">
        <v>23097366.039999999</v>
      </c>
      <c r="D461" s="113">
        <v>658</v>
      </c>
      <c r="E461" s="107">
        <v>-328105.08</v>
      </c>
      <c r="F461" s="108">
        <v>20</v>
      </c>
      <c r="G461" s="109">
        <v>22769260.960000001</v>
      </c>
      <c r="H461" s="110">
        <v>678</v>
      </c>
    </row>
    <row r="462" spans="1:8" s="84" customFormat="1" outlineLevel="2" x14ac:dyDescent="0.2">
      <c r="A462" s="105"/>
      <c r="B462" s="106" t="s">
        <v>362</v>
      </c>
      <c r="C462" s="107">
        <v>23097366.039999999</v>
      </c>
      <c r="D462" s="113">
        <v>658</v>
      </c>
      <c r="E462" s="107">
        <v>-328105.08</v>
      </c>
      <c r="F462" s="108">
        <v>20</v>
      </c>
      <c r="G462" s="109">
        <v>22769260.960000001</v>
      </c>
      <c r="H462" s="110">
        <v>678</v>
      </c>
    </row>
    <row r="463" spans="1:8" s="84" customFormat="1" outlineLevel="2" x14ac:dyDescent="0.2">
      <c r="A463" s="105"/>
      <c r="B463" s="106" t="s">
        <v>363</v>
      </c>
      <c r="C463" s="107">
        <v>23097366.039999999</v>
      </c>
      <c r="D463" s="113">
        <v>658</v>
      </c>
      <c r="E463" s="107">
        <v>-328105.08</v>
      </c>
      <c r="F463" s="108">
        <v>20</v>
      </c>
      <c r="G463" s="109">
        <v>22769260.960000001</v>
      </c>
      <c r="H463" s="110">
        <v>678</v>
      </c>
    </row>
    <row r="464" spans="1:8" s="84" customFormat="1" outlineLevel="2" x14ac:dyDescent="0.2">
      <c r="A464" s="105"/>
      <c r="B464" s="106" t="s">
        <v>364</v>
      </c>
      <c r="C464" s="107">
        <v>23097366.039999999</v>
      </c>
      <c r="D464" s="113">
        <v>658</v>
      </c>
      <c r="E464" s="107">
        <v>-328105.08</v>
      </c>
      <c r="F464" s="108">
        <v>20</v>
      </c>
      <c r="G464" s="109">
        <v>22769260.960000001</v>
      </c>
      <c r="H464" s="110">
        <v>678</v>
      </c>
    </row>
    <row r="465" spans="1:8" s="84" customFormat="1" outlineLevel="2" x14ac:dyDescent="0.2">
      <c r="A465" s="105"/>
      <c r="B465" s="106" t="s">
        <v>365</v>
      </c>
      <c r="C465" s="107">
        <v>23097366.039999999</v>
      </c>
      <c r="D465" s="113">
        <v>658</v>
      </c>
      <c r="E465" s="107">
        <v>-328105.08</v>
      </c>
      <c r="F465" s="108">
        <v>20</v>
      </c>
      <c r="G465" s="109">
        <v>22769260.960000001</v>
      </c>
      <c r="H465" s="110">
        <v>678</v>
      </c>
    </row>
    <row r="466" spans="1:8" s="84" customFormat="1" outlineLevel="2" x14ac:dyDescent="0.2">
      <c r="A466" s="105"/>
      <c r="B466" s="106" t="s">
        <v>366</v>
      </c>
      <c r="C466" s="107">
        <v>23307963.699999999</v>
      </c>
      <c r="D466" s="113">
        <v>664</v>
      </c>
      <c r="E466" s="107">
        <v>-328105.01</v>
      </c>
      <c r="F466" s="108">
        <v>20</v>
      </c>
      <c r="G466" s="109">
        <v>22979858.690000001</v>
      </c>
      <c r="H466" s="110">
        <v>684</v>
      </c>
    </row>
    <row r="467" spans="1:8" s="84" customFormat="1" x14ac:dyDescent="0.2">
      <c r="A467" s="96" t="s">
        <v>439</v>
      </c>
      <c r="B467" s="96" t="s">
        <v>30</v>
      </c>
      <c r="C467" s="97">
        <v>77356849.370000005</v>
      </c>
      <c r="D467" s="98">
        <v>2805</v>
      </c>
      <c r="E467" s="97">
        <v>-3094273.97</v>
      </c>
      <c r="F467" s="98">
        <v>0</v>
      </c>
      <c r="G467" s="97">
        <v>74262575.400000006</v>
      </c>
      <c r="H467" s="98">
        <v>2805</v>
      </c>
    </row>
    <row r="468" spans="1:8" s="84" customFormat="1" outlineLevel="1" x14ac:dyDescent="0.2">
      <c r="A468" s="99"/>
      <c r="B468" s="100" t="s">
        <v>454</v>
      </c>
      <c r="C468" s="101">
        <v>77356849.370000005</v>
      </c>
      <c r="D468" s="102">
        <v>2805</v>
      </c>
      <c r="E468" s="101">
        <v>-3094273.97</v>
      </c>
      <c r="F468" s="102">
        <v>0</v>
      </c>
      <c r="G468" s="103">
        <v>74262575.400000006</v>
      </c>
      <c r="H468" s="104">
        <v>2805</v>
      </c>
    </row>
    <row r="469" spans="1:8" s="84" customFormat="1" outlineLevel="2" x14ac:dyDescent="0.2">
      <c r="A469" s="105"/>
      <c r="B469" s="106" t="s">
        <v>355</v>
      </c>
      <c r="C469" s="107">
        <v>6425720.5999999996</v>
      </c>
      <c r="D469" s="113">
        <v>233</v>
      </c>
      <c r="E469" s="107">
        <v>0</v>
      </c>
      <c r="F469" s="108">
        <v>0</v>
      </c>
      <c r="G469" s="109">
        <v>6425720.5999999996</v>
      </c>
      <c r="H469" s="110">
        <v>233</v>
      </c>
    </row>
    <row r="470" spans="1:8" s="84" customFormat="1" outlineLevel="2" x14ac:dyDescent="0.2">
      <c r="A470" s="105"/>
      <c r="B470" s="106" t="s">
        <v>356</v>
      </c>
      <c r="C470" s="107">
        <v>6425720.5999999996</v>
      </c>
      <c r="D470" s="113">
        <v>233</v>
      </c>
      <c r="E470" s="107">
        <v>-281297.64</v>
      </c>
      <c r="F470" s="108">
        <v>0</v>
      </c>
      <c r="G470" s="109">
        <v>6144422.96</v>
      </c>
      <c r="H470" s="110">
        <v>233</v>
      </c>
    </row>
    <row r="471" spans="1:8" s="84" customFormat="1" outlineLevel="2" x14ac:dyDescent="0.2">
      <c r="A471" s="105"/>
      <c r="B471" s="106" t="s">
        <v>357</v>
      </c>
      <c r="C471" s="107">
        <v>6425720.5999999996</v>
      </c>
      <c r="D471" s="113">
        <v>233</v>
      </c>
      <c r="E471" s="107">
        <v>-281297.64</v>
      </c>
      <c r="F471" s="108">
        <v>0</v>
      </c>
      <c r="G471" s="109">
        <v>6144422.96</v>
      </c>
      <c r="H471" s="110">
        <v>233</v>
      </c>
    </row>
    <row r="472" spans="1:8" s="84" customFormat="1" outlineLevel="2" x14ac:dyDescent="0.2">
      <c r="A472" s="105"/>
      <c r="B472" s="106" t="s">
        <v>358</v>
      </c>
      <c r="C472" s="107">
        <v>6425720.5999999996</v>
      </c>
      <c r="D472" s="113">
        <v>233</v>
      </c>
      <c r="E472" s="107">
        <v>-281297.64</v>
      </c>
      <c r="F472" s="108">
        <v>0</v>
      </c>
      <c r="G472" s="109">
        <v>6144422.96</v>
      </c>
      <c r="H472" s="110">
        <v>233</v>
      </c>
    </row>
    <row r="473" spans="1:8" s="84" customFormat="1" outlineLevel="2" x14ac:dyDescent="0.2">
      <c r="A473" s="105"/>
      <c r="B473" s="106" t="s">
        <v>359</v>
      </c>
      <c r="C473" s="107">
        <v>6425720.5999999996</v>
      </c>
      <c r="D473" s="113">
        <v>233</v>
      </c>
      <c r="E473" s="107">
        <v>-281297.64</v>
      </c>
      <c r="F473" s="108">
        <v>0</v>
      </c>
      <c r="G473" s="109">
        <v>6144422.96</v>
      </c>
      <c r="H473" s="110">
        <v>233</v>
      </c>
    </row>
    <row r="474" spans="1:8" s="84" customFormat="1" outlineLevel="2" x14ac:dyDescent="0.2">
      <c r="A474" s="105"/>
      <c r="B474" s="106" t="s">
        <v>360</v>
      </c>
      <c r="C474" s="107">
        <v>6425720.5999999996</v>
      </c>
      <c r="D474" s="113">
        <v>233</v>
      </c>
      <c r="E474" s="107">
        <v>-281297.64</v>
      </c>
      <c r="F474" s="108">
        <v>0</v>
      </c>
      <c r="G474" s="109">
        <v>6144422.96</v>
      </c>
      <c r="H474" s="110">
        <v>233</v>
      </c>
    </row>
    <row r="475" spans="1:8" s="84" customFormat="1" outlineLevel="2" x14ac:dyDescent="0.2">
      <c r="A475" s="105"/>
      <c r="B475" s="106" t="s">
        <v>361</v>
      </c>
      <c r="C475" s="107">
        <v>6425720.5999999996</v>
      </c>
      <c r="D475" s="113">
        <v>233</v>
      </c>
      <c r="E475" s="107">
        <v>-281297.64</v>
      </c>
      <c r="F475" s="108">
        <v>0</v>
      </c>
      <c r="G475" s="109">
        <v>6144422.96</v>
      </c>
      <c r="H475" s="110">
        <v>233</v>
      </c>
    </row>
    <row r="476" spans="1:8" s="84" customFormat="1" outlineLevel="2" x14ac:dyDescent="0.2">
      <c r="A476" s="105"/>
      <c r="B476" s="106" t="s">
        <v>362</v>
      </c>
      <c r="C476" s="107">
        <v>6425720.5999999996</v>
      </c>
      <c r="D476" s="113">
        <v>233</v>
      </c>
      <c r="E476" s="107">
        <v>-281297.64</v>
      </c>
      <c r="F476" s="108">
        <v>0</v>
      </c>
      <c r="G476" s="109">
        <v>6144422.96</v>
      </c>
      <c r="H476" s="110">
        <v>233</v>
      </c>
    </row>
    <row r="477" spans="1:8" s="84" customFormat="1" outlineLevel="2" x14ac:dyDescent="0.2">
      <c r="A477" s="105"/>
      <c r="B477" s="106" t="s">
        <v>363</v>
      </c>
      <c r="C477" s="107">
        <v>6425720.5999999996</v>
      </c>
      <c r="D477" s="113">
        <v>233</v>
      </c>
      <c r="E477" s="107">
        <v>-281297.64</v>
      </c>
      <c r="F477" s="108">
        <v>0</v>
      </c>
      <c r="G477" s="109">
        <v>6144422.96</v>
      </c>
      <c r="H477" s="110">
        <v>233</v>
      </c>
    </row>
    <row r="478" spans="1:8" s="84" customFormat="1" outlineLevel="2" x14ac:dyDescent="0.2">
      <c r="A478" s="105"/>
      <c r="B478" s="106" t="s">
        <v>364</v>
      </c>
      <c r="C478" s="107">
        <v>6425720.5999999996</v>
      </c>
      <c r="D478" s="113">
        <v>233</v>
      </c>
      <c r="E478" s="107">
        <v>-281297.64</v>
      </c>
      <c r="F478" s="108">
        <v>0</v>
      </c>
      <c r="G478" s="109">
        <v>6144422.96</v>
      </c>
      <c r="H478" s="110">
        <v>233</v>
      </c>
    </row>
    <row r="479" spans="1:8" s="84" customFormat="1" outlineLevel="2" x14ac:dyDescent="0.2">
      <c r="A479" s="105"/>
      <c r="B479" s="106" t="s">
        <v>365</v>
      </c>
      <c r="C479" s="107">
        <v>6425720.5999999996</v>
      </c>
      <c r="D479" s="113">
        <v>233</v>
      </c>
      <c r="E479" s="107">
        <v>-281297.64</v>
      </c>
      <c r="F479" s="108">
        <v>0</v>
      </c>
      <c r="G479" s="109">
        <v>6144422.96</v>
      </c>
      <c r="H479" s="110">
        <v>233</v>
      </c>
    </row>
    <row r="480" spans="1:8" s="84" customFormat="1" outlineLevel="2" x14ac:dyDescent="0.2">
      <c r="A480" s="105"/>
      <c r="B480" s="106" t="s">
        <v>366</v>
      </c>
      <c r="C480" s="107">
        <v>6673922.7699999996</v>
      </c>
      <c r="D480" s="113">
        <v>242</v>
      </c>
      <c r="E480" s="107">
        <v>-281297.57</v>
      </c>
      <c r="F480" s="108">
        <v>0</v>
      </c>
      <c r="G480" s="109">
        <v>6392625.2000000002</v>
      </c>
      <c r="H480" s="110">
        <v>242</v>
      </c>
    </row>
    <row r="481" spans="1:8" s="84" customFormat="1" x14ac:dyDescent="0.2">
      <c r="A481" s="96" t="s">
        <v>440</v>
      </c>
      <c r="B481" s="96" t="s">
        <v>31</v>
      </c>
      <c r="C481" s="97">
        <v>85208869.420000002</v>
      </c>
      <c r="D481" s="98">
        <v>2529</v>
      </c>
      <c r="E481" s="97">
        <v>-3408354.78</v>
      </c>
      <c r="F481" s="98">
        <v>0</v>
      </c>
      <c r="G481" s="97">
        <v>81800514.640000001</v>
      </c>
      <c r="H481" s="98">
        <v>2529</v>
      </c>
    </row>
    <row r="482" spans="1:8" s="84" customFormat="1" outlineLevel="1" x14ac:dyDescent="0.2">
      <c r="A482" s="99"/>
      <c r="B482" s="100" t="s">
        <v>454</v>
      </c>
      <c r="C482" s="101">
        <v>85208869.420000002</v>
      </c>
      <c r="D482" s="102">
        <v>2529</v>
      </c>
      <c r="E482" s="101">
        <v>-3408354.78</v>
      </c>
      <c r="F482" s="102">
        <v>0</v>
      </c>
      <c r="G482" s="103">
        <v>81800514.640000001</v>
      </c>
      <c r="H482" s="104">
        <v>2529</v>
      </c>
    </row>
    <row r="483" spans="1:8" s="84" customFormat="1" outlineLevel="2" x14ac:dyDescent="0.2">
      <c r="A483" s="105"/>
      <c r="B483" s="106" t="s">
        <v>355</v>
      </c>
      <c r="C483" s="107">
        <v>7075469.0999999996</v>
      </c>
      <c r="D483" s="113">
        <v>210</v>
      </c>
      <c r="E483" s="107">
        <v>0</v>
      </c>
      <c r="F483" s="108">
        <v>0</v>
      </c>
      <c r="G483" s="109">
        <v>7075469.0999999996</v>
      </c>
      <c r="H483" s="110">
        <v>210</v>
      </c>
    </row>
    <row r="484" spans="1:8" s="84" customFormat="1" outlineLevel="2" x14ac:dyDescent="0.2">
      <c r="A484" s="105"/>
      <c r="B484" s="106" t="s">
        <v>356</v>
      </c>
      <c r="C484" s="107">
        <v>7075469.0999999996</v>
      </c>
      <c r="D484" s="113">
        <v>210</v>
      </c>
      <c r="E484" s="107">
        <v>-309850.44</v>
      </c>
      <c r="F484" s="108">
        <v>0</v>
      </c>
      <c r="G484" s="109">
        <v>6765618.6600000001</v>
      </c>
      <c r="H484" s="110">
        <v>210</v>
      </c>
    </row>
    <row r="485" spans="1:8" s="84" customFormat="1" outlineLevel="2" x14ac:dyDescent="0.2">
      <c r="A485" s="105"/>
      <c r="B485" s="106" t="s">
        <v>357</v>
      </c>
      <c r="C485" s="107">
        <v>7075469.0999999996</v>
      </c>
      <c r="D485" s="113">
        <v>210</v>
      </c>
      <c r="E485" s="107">
        <v>-309850.44</v>
      </c>
      <c r="F485" s="108">
        <v>0</v>
      </c>
      <c r="G485" s="109">
        <v>6765618.6600000001</v>
      </c>
      <c r="H485" s="110">
        <v>210</v>
      </c>
    </row>
    <row r="486" spans="1:8" s="84" customFormat="1" outlineLevel="2" x14ac:dyDescent="0.2">
      <c r="A486" s="105"/>
      <c r="B486" s="106" t="s">
        <v>358</v>
      </c>
      <c r="C486" s="107">
        <v>7075469.0999999996</v>
      </c>
      <c r="D486" s="113">
        <v>210</v>
      </c>
      <c r="E486" s="107">
        <v>-309850.44</v>
      </c>
      <c r="F486" s="108">
        <v>0</v>
      </c>
      <c r="G486" s="109">
        <v>6765618.6600000001</v>
      </c>
      <c r="H486" s="110">
        <v>210</v>
      </c>
    </row>
    <row r="487" spans="1:8" s="84" customFormat="1" outlineLevel="2" x14ac:dyDescent="0.2">
      <c r="A487" s="105"/>
      <c r="B487" s="106" t="s">
        <v>359</v>
      </c>
      <c r="C487" s="107">
        <v>7075469.0999999996</v>
      </c>
      <c r="D487" s="113">
        <v>210</v>
      </c>
      <c r="E487" s="107">
        <v>-309850.44</v>
      </c>
      <c r="F487" s="108">
        <v>0</v>
      </c>
      <c r="G487" s="109">
        <v>6765618.6600000001</v>
      </c>
      <c r="H487" s="110">
        <v>210</v>
      </c>
    </row>
    <row r="488" spans="1:8" s="84" customFormat="1" outlineLevel="2" x14ac:dyDescent="0.2">
      <c r="A488" s="105"/>
      <c r="B488" s="106" t="s">
        <v>360</v>
      </c>
      <c r="C488" s="107">
        <v>7075469.0999999996</v>
      </c>
      <c r="D488" s="113">
        <v>210</v>
      </c>
      <c r="E488" s="107">
        <v>-309850.44</v>
      </c>
      <c r="F488" s="108">
        <v>0</v>
      </c>
      <c r="G488" s="109">
        <v>6765618.6600000001</v>
      </c>
      <c r="H488" s="110">
        <v>210</v>
      </c>
    </row>
    <row r="489" spans="1:8" s="84" customFormat="1" outlineLevel="2" x14ac:dyDescent="0.2">
      <c r="A489" s="105"/>
      <c r="B489" s="106" t="s">
        <v>361</v>
      </c>
      <c r="C489" s="107">
        <v>7075469.0999999996</v>
      </c>
      <c r="D489" s="113">
        <v>210</v>
      </c>
      <c r="E489" s="107">
        <v>-309850.44</v>
      </c>
      <c r="F489" s="108">
        <v>0</v>
      </c>
      <c r="G489" s="109">
        <v>6765618.6600000001</v>
      </c>
      <c r="H489" s="110">
        <v>210</v>
      </c>
    </row>
    <row r="490" spans="1:8" s="84" customFormat="1" outlineLevel="2" x14ac:dyDescent="0.2">
      <c r="A490" s="105"/>
      <c r="B490" s="106" t="s">
        <v>362</v>
      </c>
      <c r="C490" s="107">
        <v>7075469.0999999996</v>
      </c>
      <c r="D490" s="113">
        <v>210</v>
      </c>
      <c r="E490" s="107">
        <v>-309850.44</v>
      </c>
      <c r="F490" s="108">
        <v>0</v>
      </c>
      <c r="G490" s="109">
        <v>6765618.6600000001</v>
      </c>
      <c r="H490" s="110">
        <v>210</v>
      </c>
    </row>
    <row r="491" spans="1:8" s="84" customFormat="1" outlineLevel="2" x14ac:dyDescent="0.2">
      <c r="A491" s="105"/>
      <c r="B491" s="106" t="s">
        <v>363</v>
      </c>
      <c r="C491" s="107">
        <v>7075469.0999999996</v>
      </c>
      <c r="D491" s="113">
        <v>210</v>
      </c>
      <c r="E491" s="107">
        <v>-309850.44</v>
      </c>
      <c r="F491" s="108">
        <v>0</v>
      </c>
      <c r="G491" s="109">
        <v>6765618.6600000001</v>
      </c>
      <c r="H491" s="110">
        <v>210</v>
      </c>
    </row>
    <row r="492" spans="1:8" s="84" customFormat="1" outlineLevel="2" x14ac:dyDescent="0.2">
      <c r="A492" s="105"/>
      <c r="B492" s="106" t="s">
        <v>364</v>
      </c>
      <c r="C492" s="107">
        <v>7075469.0999999996</v>
      </c>
      <c r="D492" s="113">
        <v>210</v>
      </c>
      <c r="E492" s="107">
        <v>-309850.44</v>
      </c>
      <c r="F492" s="108">
        <v>0</v>
      </c>
      <c r="G492" s="109">
        <v>6765618.6600000001</v>
      </c>
      <c r="H492" s="110">
        <v>210</v>
      </c>
    </row>
    <row r="493" spans="1:8" s="84" customFormat="1" outlineLevel="2" x14ac:dyDescent="0.2">
      <c r="A493" s="105"/>
      <c r="B493" s="106" t="s">
        <v>365</v>
      </c>
      <c r="C493" s="107">
        <v>7075469.0999999996</v>
      </c>
      <c r="D493" s="113">
        <v>210</v>
      </c>
      <c r="E493" s="107">
        <v>-309850.44</v>
      </c>
      <c r="F493" s="108">
        <v>0</v>
      </c>
      <c r="G493" s="109">
        <v>6765618.6600000001</v>
      </c>
      <c r="H493" s="110">
        <v>210</v>
      </c>
    </row>
    <row r="494" spans="1:8" s="84" customFormat="1" outlineLevel="2" x14ac:dyDescent="0.2">
      <c r="A494" s="105"/>
      <c r="B494" s="106" t="s">
        <v>366</v>
      </c>
      <c r="C494" s="107">
        <v>7378709.3200000003</v>
      </c>
      <c r="D494" s="113">
        <v>219</v>
      </c>
      <c r="E494" s="107">
        <v>-309850.38</v>
      </c>
      <c r="F494" s="108">
        <v>0</v>
      </c>
      <c r="G494" s="109">
        <v>7068858.9400000004</v>
      </c>
      <c r="H494" s="110">
        <v>219</v>
      </c>
    </row>
    <row r="495" spans="1:8" s="84" customFormat="1" x14ac:dyDescent="0.2">
      <c r="A495" s="96" t="s">
        <v>441</v>
      </c>
      <c r="B495" s="96" t="s">
        <v>32</v>
      </c>
      <c r="C495" s="97">
        <v>79576197.409999996</v>
      </c>
      <c r="D495" s="98">
        <v>2469</v>
      </c>
      <c r="E495" s="97">
        <v>-3183047.9</v>
      </c>
      <c r="F495" s="98">
        <v>0</v>
      </c>
      <c r="G495" s="97">
        <v>76393149.510000005</v>
      </c>
      <c r="H495" s="98">
        <v>2469</v>
      </c>
    </row>
    <row r="496" spans="1:8" s="84" customFormat="1" outlineLevel="1" x14ac:dyDescent="0.2">
      <c r="A496" s="99"/>
      <c r="B496" s="100" t="s">
        <v>454</v>
      </c>
      <c r="C496" s="101">
        <v>79576197.409999996</v>
      </c>
      <c r="D496" s="102">
        <v>2469</v>
      </c>
      <c r="E496" s="101">
        <v>-3183047.9</v>
      </c>
      <c r="F496" s="102">
        <v>0</v>
      </c>
      <c r="G496" s="103">
        <v>76393149.510000005</v>
      </c>
      <c r="H496" s="104">
        <v>2469</v>
      </c>
    </row>
    <row r="497" spans="1:8" s="84" customFormat="1" outlineLevel="2" x14ac:dyDescent="0.2">
      <c r="A497" s="105"/>
      <c r="B497" s="106" t="s">
        <v>355</v>
      </c>
      <c r="C497" s="107">
        <v>6607176.6500000004</v>
      </c>
      <c r="D497" s="113">
        <v>205</v>
      </c>
      <c r="E497" s="107">
        <v>0</v>
      </c>
      <c r="F497" s="108">
        <v>0</v>
      </c>
      <c r="G497" s="109">
        <v>6607176.6500000004</v>
      </c>
      <c r="H497" s="110">
        <v>205</v>
      </c>
    </row>
    <row r="498" spans="1:8" s="84" customFormat="1" outlineLevel="2" x14ac:dyDescent="0.2">
      <c r="A498" s="105"/>
      <c r="B498" s="106" t="s">
        <v>356</v>
      </c>
      <c r="C498" s="107">
        <v>6607176.6500000004</v>
      </c>
      <c r="D498" s="113">
        <v>205</v>
      </c>
      <c r="E498" s="107">
        <v>-289368</v>
      </c>
      <c r="F498" s="108">
        <v>0</v>
      </c>
      <c r="G498" s="109">
        <v>6317808.6500000004</v>
      </c>
      <c r="H498" s="110">
        <v>205</v>
      </c>
    </row>
    <row r="499" spans="1:8" s="84" customFormat="1" outlineLevel="2" x14ac:dyDescent="0.2">
      <c r="A499" s="105"/>
      <c r="B499" s="106" t="s">
        <v>357</v>
      </c>
      <c r="C499" s="107">
        <v>6607176.6500000004</v>
      </c>
      <c r="D499" s="113">
        <v>205</v>
      </c>
      <c r="E499" s="107">
        <v>-289368</v>
      </c>
      <c r="F499" s="108">
        <v>0</v>
      </c>
      <c r="G499" s="109">
        <v>6317808.6500000004</v>
      </c>
      <c r="H499" s="110">
        <v>205</v>
      </c>
    </row>
    <row r="500" spans="1:8" s="84" customFormat="1" outlineLevel="2" x14ac:dyDescent="0.2">
      <c r="A500" s="105"/>
      <c r="B500" s="106" t="s">
        <v>358</v>
      </c>
      <c r="C500" s="107">
        <v>6607176.6500000004</v>
      </c>
      <c r="D500" s="113">
        <v>205</v>
      </c>
      <c r="E500" s="107">
        <v>-289368</v>
      </c>
      <c r="F500" s="108">
        <v>0</v>
      </c>
      <c r="G500" s="109">
        <v>6317808.6500000004</v>
      </c>
      <c r="H500" s="110">
        <v>205</v>
      </c>
    </row>
    <row r="501" spans="1:8" s="84" customFormat="1" outlineLevel="2" x14ac:dyDescent="0.2">
      <c r="A501" s="105"/>
      <c r="B501" s="106" t="s">
        <v>359</v>
      </c>
      <c r="C501" s="107">
        <v>6607176.6500000004</v>
      </c>
      <c r="D501" s="113">
        <v>205</v>
      </c>
      <c r="E501" s="107">
        <v>-289368</v>
      </c>
      <c r="F501" s="108">
        <v>0</v>
      </c>
      <c r="G501" s="109">
        <v>6317808.6500000004</v>
      </c>
      <c r="H501" s="110">
        <v>205</v>
      </c>
    </row>
    <row r="502" spans="1:8" s="84" customFormat="1" outlineLevel="2" x14ac:dyDescent="0.2">
      <c r="A502" s="105"/>
      <c r="B502" s="106" t="s">
        <v>360</v>
      </c>
      <c r="C502" s="107">
        <v>6607176.6500000004</v>
      </c>
      <c r="D502" s="113">
        <v>205</v>
      </c>
      <c r="E502" s="107">
        <v>-289368</v>
      </c>
      <c r="F502" s="108">
        <v>0</v>
      </c>
      <c r="G502" s="109">
        <v>6317808.6500000004</v>
      </c>
      <c r="H502" s="110">
        <v>205</v>
      </c>
    </row>
    <row r="503" spans="1:8" s="84" customFormat="1" outlineLevel="2" x14ac:dyDescent="0.2">
      <c r="A503" s="105"/>
      <c r="B503" s="106" t="s">
        <v>361</v>
      </c>
      <c r="C503" s="107">
        <v>6607176.6500000004</v>
      </c>
      <c r="D503" s="113">
        <v>205</v>
      </c>
      <c r="E503" s="107">
        <v>-289368</v>
      </c>
      <c r="F503" s="108">
        <v>0</v>
      </c>
      <c r="G503" s="109">
        <v>6317808.6500000004</v>
      </c>
      <c r="H503" s="110">
        <v>205</v>
      </c>
    </row>
    <row r="504" spans="1:8" s="84" customFormat="1" outlineLevel="2" x14ac:dyDescent="0.2">
      <c r="A504" s="105"/>
      <c r="B504" s="106" t="s">
        <v>362</v>
      </c>
      <c r="C504" s="107">
        <v>6607176.6500000004</v>
      </c>
      <c r="D504" s="113">
        <v>205</v>
      </c>
      <c r="E504" s="107">
        <v>-289368</v>
      </c>
      <c r="F504" s="108">
        <v>0</v>
      </c>
      <c r="G504" s="109">
        <v>6317808.6500000004</v>
      </c>
      <c r="H504" s="110">
        <v>205</v>
      </c>
    </row>
    <row r="505" spans="1:8" s="84" customFormat="1" outlineLevel="2" x14ac:dyDescent="0.2">
      <c r="A505" s="105"/>
      <c r="B505" s="106" t="s">
        <v>363</v>
      </c>
      <c r="C505" s="107">
        <v>6607176.6500000004</v>
      </c>
      <c r="D505" s="113">
        <v>205</v>
      </c>
      <c r="E505" s="107">
        <v>-289368</v>
      </c>
      <c r="F505" s="108">
        <v>0</v>
      </c>
      <c r="G505" s="109">
        <v>6317808.6500000004</v>
      </c>
      <c r="H505" s="110">
        <v>205</v>
      </c>
    </row>
    <row r="506" spans="1:8" s="84" customFormat="1" outlineLevel="2" x14ac:dyDescent="0.2">
      <c r="A506" s="105"/>
      <c r="B506" s="106" t="s">
        <v>364</v>
      </c>
      <c r="C506" s="107">
        <v>6607176.6500000004</v>
      </c>
      <c r="D506" s="113">
        <v>205</v>
      </c>
      <c r="E506" s="107">
        <v>-289368</v>
      </c>
      <c r="F506" s="108">
        <v>0</v>
      </c>
      <c r="G506" s="109">
        <v>6317808.6500000004</v>
      </c>
      <c r="H506" s="110">
        <v>205</v>
      </c>
    </row>
    <row r="507" spans="1:8" s="84" customFormat="1" outlineLevel="2" x14ac:dyDescent="0.2">
      <c r="A507" s="105"/>
      <c r="B507" s="106" t="s">
        <v>365</v>
      </c>
      <c r="C507" s="107">
        <v>6607176.6500000004</v>
      </c>
      <c r="D507" s="113">
        <v>205</v>
      </c>
      <c r="E507" s="107">
        <v>-289368</v>
      </c>
      <c r="F507" s="108">
        <v>0</v>
      </c>
      <c r="G507" s="109">
        <v>6317808.6500000004</v>
      </c>
      <c r="H507" s="110">
        <v>205</v>
      </c>
    </row>
    <row r="508" spans="1:8" s="84" customFormat="1" outlineLevel="2" x14ac:dyDescent="0.2">
      <c r="A508" s="105"/>
      <c r="B508" s="106" t="s">
        <v>366</v>
      </c>
      <c r="C508" s="107">
        <v>6897254.2599999998</v>
      </c>
      <c r="D508" s="113">
        <v>214</v>
      </c>
      <c r="E508" s="107">
        <v>-289367.90000000002</v>
      </c>
      <c r="F508" s="108">
        <v>0</v>
      </c>
      <c r="G508" s="109">
        <v>6607886.3600000003</v>
      </c>
      <c r="H508" s="110">
        <v>214</v>
      </c>
    </row>
    <row r="509" spans="1:8" s="84" customFormat="1" x14ac:dyDescent="0.2">
      <c r="A509" s="96" t="s">
        <v>442</v>
      </c>
      <c r="B509" s="96" t="s">
        <v>33</v>
      </c>
      <c r="C509" s="97">
        <v>162352073.05000001</v>
      </c>
      <c r="D509" s="98">
        <v>4366</v>
      </c>
      <c r="E509" s="97">
        <v>-6494082.9199999999</v>
      </c>
      <c r="F509" s="98">
        <v>0</v>
      </c>
      <c r="G509" s="97">
        <v>155857990.13</v>
      </c>
      <c r="H509" s="98">
        <v>4366</v>
      </c>
    </row>
    <row r="510" spans="1:8" s="84" customFormat="1" outlineLevel="1" x14ac:dyDescent="0.2">
      <c r="A510" s="99"/>
      <c r="B510" s="100" t="s">
        <v>454</v>
      </c>
      <c r="C510" s="101">
        <v>162352073.05000001</v>
      </c>
      <c r="D510" s="102">
        <v>4366</v>
      </c>
      <c r="E510" s="101">
        <v>-6494082.9199999999</v>
      </c>
      <c r="F510" s="102">
        <v>0</v>
      </c>
      <c r="G510" s="103">
        <v>155857990.13</v>
      </c>
      <c r="H510" s="104">
        <v>4366</v>
      </c>
    </row>
    <row r="511" spans="1:8" s="84" customFormat="1" outlineLevel="2" x14ac:dyDescent="0.2">
      <c r="A511" s="105"/>
      <c r="B511" s="106" t="s">
        <v>355</v>
      </c>
      <c r="C511" s="107">
        <v>13498351.02</v>
      </c>
      <c r="D511" s="113">
        <v>363</v>
      </c>
      <c r="E511" s="107">
        <v>0</v>
      </c>
      <c r="F511" s="108">
        <v>0</v>
      </c>
      <c r="G511" s="109">
        <v>13498351.02</v>
      </c>
      <c r="H511" s="110">
        <v>363</v>
      </c>
    </row>
    <row r="512" spans="1:8" s="84" customFormat="1" outlineLevel="2" x14ac:dyDescent="0.2">
      <c r="A512" s="105"/>
      <c r="B512" s="106" t="s">
        <v>356</v>
      </c>
      <c r="C512" s="107">
        <v>13498351.02</v>
      </c>
      <c r="D512" s="113">
        <v>363</v>
      </c>
      <c r="E512" s="107">
        <v>-590371.16</v>
      </c>
      <c r="F512" s="108">
        <v>0</v>
      </c>
      <c r="G512" s="109">
        <v>12907979.859999999</v>
      </c>
      <c r="H512" s="110">
        <v>363</v>
      </c>
    </row>
    <row r="513" spans="1:8" s="84" customFormat="1" outlineLevel="2" x14ac:dyDescent="0.2">
      <c r="A513" s="105"/>
      <c r="B513" s="106" t="s">
        <v>357</v>
      </c>
      <c r="C513" s="107">
        <v>13498351.02</v>
      </c>
      <c r="D513" s="113">
        <v>363</v>
      </c>
      <c r="E513" s="107">
        <v>-590371.16</v>
      </c>
      <c r="F513" s="108">
        <v>0</v>
      </c>
      <c r="G513" s="109">
        <v>12907979.859999999</v>
      </c>
      <c r="H513" s="110">
        <v>363</v>
      </c>
    </row>
    <row r="514" spans="1:8" s="84" customFormat="1" outlineLevel="2" x14ac:dyDescent="0.2">
      <c r="A514" s="105"/>
      <c r="B514" s="106" t="s">
        <v>358</v>
      </c>
      <c r="C514" s="107">
        <v>13498351.02</v>
      </c>
      <c r="D514" s="113">
        <v>363</v>
      </c>
      <c r="E514" s="107">
        <v>-590371.16</v>
      </c>
      <c r="F514" s="108">
        <v>0</v>
      </c>
      <c r="G514" s="109">
        <v>12907979.859999999</v>
      </c>
      <c r="H514" s="110">
        <v>363</v>
      </c>
    </row>
    <row r="515" spans="1:8" s="84" customFormat="1" outlineLevel="2" x14ac:dyDescent="0.2">
      <c r="A515" s="105"/>
      <c r="B515" s="106" t="s">
        <v>359</v>
      </c>
      <c r="C515" s="107">
        <v>13498351.02</v>
      </c>
      <c r="D515" s="113">
        <v>363</v>
      </c>
      <c r="E515" s="107">
        <v>-590371.16</v>
      </c>
      <c r="F515" s="108">
        <v>0</v>
      </c>
      <c r="G515" s="109">
        <v>12907979.859999999</v>
      </c>
      <c r="H515" s="110">
        <v>363</v>
      </c>
    </row>
    <row r="516" spans="1:8" s="84" customFormat="1" outlineLevel="2" x14ac:dyDescent="0.2">
      <c r="A516" s="105"/>
      <c r="B516" s="106" t="s">
        <v>360</v>
      </c>
      <c r="C516" s="107">
        <v>13498351.02</v>
      </c>
      <c r="D516" s="113">
        <v>363</v>
      </c>
      <c r="E516" s="107">
        <v>-590371.16</v>
      </c>
      <c r="F516" s="108">
        <v>0</v>
      </c>
      <c r="G516" s="109">
        <v>12907979.859999999</v>
      </c>
      <c r="H516" s="110">
        <v>363</v>
      </c>
    </row>
    <row r="517" spans="1:8" s="84" customFormat="1" outlineLevel="2" x14ac:dyDescent="0.2">
      <c r="A517" s="105"/>
      <c r="B517" s="106" t="s">
        <v>361</v>
      </c>
      <c r="C517" s="107">
        <v>13498351.02</v>
      </c>
      <c r="D517" s="113">
        <v>363</v>
      </c>
      <c r="E517" s="107">
        <v>-590371.16</v>
      </c>
      <c r="F517" s="108">
        <v>0</v>
      </c>
      <c r="G517" s="109">
        <v>12907979.859999999</v>
      </c>
      <c r="H517" s="110">
        <v>363</v>
      </c>
    </row>
    <row r="518" spans="1:8" s="84" customFormat="1" outlineLevel="2" x14ac:dyDescent="0.2">
      <c r="A518" s="105"/>
      <c r="B518" s="106" t="s">
        <v>362</v>
      </c>
      <c r="C518" s="107">
        <v>13498351.02</v>
      </c>
      <c r="D518" s="113">
        <v>363</v>
      </c>
      <c r="E518" s="107">
        <v>-590371.16</v>
      </c>
      <c r="F518" s="108">
        <v>0</v>
      </c>
      <c r="G518" s="109">
        <v>12907979.859999999</v>
      </c>
      <c r="H518" s="110">
        <v>363</v>
      </c>
    </row>
    <row r="519" spans="1:8" s="84" customFormat="1" outlineLevel="2" x14ac:dyDescent="0.2">
      <c r="A519" s="105"/>
      <c r="B519" s="106" t="s">
        <v>363</v>
      </c>
      <c r="C519" s="107">
        <v>13498351.02</v>
      </c>
      <c r="D519" s="113">
        <v>363</v>
      </c>
      <c r="E519" s="107">
        <v>-590371.16</v>
      </c>
      <c r="F519" s="108">
        <v>0</v>
      </c>
      <c r="G519" s="109">
        <v>12907979.859999999</v>
      </c>
      <c r="H519" s="110">
        <v>363</v>
      </c>
    </row>
    <row r="520" spans="1:8" s="84" customFormat="1" outlineLevel="2" x14ac:dyDescent="0.2">
      <c r="A520" s="105"/>
      <c r="B520" s="106" t="s">
        <v>364</v>
      </c>
      <c r="C520" s="107">
        <v>13498351.02</v>
      </c>
      <c r="D520" s="113">
        <v>363</v>
      </c>
      <c r="E520" s="107">
        <v>-590371.16</v>
      </c>
      <c r="F520" s="108">
        <v>0</v>
      </c>
      <c r="G520" s="109">
        <v>12907979.859999999</v>
      </c>
      <c r="H520" s="110">
        <v>363</v>
      </c>
    </row>
    <row r="521" spans="1:8" s="84" customFormat="1" outlineLevel="2" x14ac:dyDescent="0.2">
      <c r="A521" s="105"/>
      <c r="B521" s="106" t="s">
        <v>365</v>
      </c>
      <c r="C521" s="107">
        <v>13498351.02</v>
      </c>
      <c r="D521" s="113">
        <v>363</v>
      </c>
      <c r="E521" s="107">
        <v>-590371.16</v>
      </c>
      <c r="F521" s="108">
        <v>0</v>
      </c>
      <c r="G521" s="109">
        <v>12907979.859999999</v>
      </c>
      <c r="H521" s="110">
        <v>363</v>
      </c>
    </row>
    <row r="522" spans="1:8" s="84" customFormat="1" outlineLevel="2" x14ac:dyDescent="0.2">
      <c r="A522" s="105"/>
      <c r="B522" s="106" t="s">
        <v>366</v>
      </c>
      <c r="C522" s="107">
        <v>13870211.83</v>
      </c>
      <c r="D522" s="113">
        <v>373</v>
      </c>
      <c r="E522" s="107">
        <v>-590371.31999999995</v>
      </c>
      <c r="F522" s="108">
        <v>0</v>
      </c>
      <c r="G522" s="109">
        <v>13279840.51</v>
      </c>
      <c r="H522" s="110">
        <v>373</v>
      </c>
    </row>
    <row r="523" spans="1:8" s="84" customFormat="1" x14ac:dyDescent="0.2">
      <c r="A523" s="96" t="s">
        <v>443</v>
      </c>
      <c r="B523" s="96" t="s">
        <v>34</v>
      </c>
      <c r="C523" s="97">
        <v>41833450.399999999</v>
      </c>
      <c r="D523" s="98">
        <v>1362</v>
      </c>
      <c r="E523" s="97">
        <v>-1673338.02</v>
      </c>
      <c r="F523" s="98">
        <v>0</v>
      </c>
      <c r="G523" s="97">
        <v>40160112.380000003</v>
      </c>
      <c r="H523" s="98">
        <v>1362</v>
      </c>
    </row>
    <row r="524" spans="1:8" s="84" customFormat="1" outlineLevel="1" x14ac:dyDescent="0.2">
      <c r="A524" s="99"/>
      <c r="B524" s="100" t="s">
        <v>454</v>
      </c>
      <c r="C524" s="101">
        <v>41833450.399999999</v>
      </c>
      <c r="D524" s="102">
        <v>1362</v>
      </c>
      <c r="E524" s="101">
        <v>-1673338.02</v>
      </c>
      <c r="F524" s="102">
        <v>0</v>
      </c>
      <c r="G524" s="103">
        <v>40160112.380000003</v>
      </c>
      <c r="H524" s="104">
        <v>1362</v>
      </c>
    </row>
    <row r="525" spans="1:8" s="84" customFormat="1" outlineLevel="2" x14ac:dyDescent="0.2">
      <c r="A525" s="105"/>
      <c r="B525" s="106" t="s">
        <v>355</v>
      </c>
      <c r="C525" s="107">
        <v>3954916.07</v>
      </c>
      <c r="D525" s="113">
        <v>124</v>
      </c>
      <c r="E525" s="107">
        <v>0</v>
      </c>
      <c r="F525" s="108">
        <v>0</v>
      </c>
      <c r="G525" s="109">
        <v>3954916.07</v>
      </c>
      <c r="H525" s="110">
        <v>124</v>
      </c>
    </row>
    <row r="526" spans="1:8" s="84" customFormat="1" outlineLevel="2" x14ac:dyDescent="0.2">
      <c r="A526" s="105"/>
      <c r="B526" s="106" t="s">
        <v>356</v>
      </c>
      <c r="C526" s="107">
        <v>3170900.73</v>
      </c>
      <c r="D526" s="113">
        <v>108</v>
      </c>
      <c r="E526" s="107">
        <v>-152121.64000000001</v>
      </c>
      <c r="F526" s="108">
        <v>0</v>
      </c>
      <c r="G526" s="109">
        <v>3018779.09</v>
      </c>
      <c r="H526" s="110">
        <v>108</v>
      </c>
    </row>
    <row r="527" spans="1:8" s="84" customFormat="1" outlineLevel="2" x14ac:dyDescent="0.2">
      <c r="A527" s="105"/>
      <c r="B527" s="106" t="s">
        <v>357</v>
      </c>
      <c r="C527" s="107">
        <v>3470763.36</v>
      </c>
      <c r="D527" s="113">
        <v>113</v>
      </c>
      <c r="E527" s="107">
        <v>-152121.64000000001</v>
      </c>
      <c r="F527" s="108">
        <v>0</v>
      </c>
      <c r="G527" s="109">
        <v>3318641.72</v>
      </c>
      <c r="H527" s="110">
        <v>113</v>
      </c>
    </row>
    <row r="528" spans="1:8" s="84" customFormat="1" outlineLevel="2" x14ac:dyDescent="0.2">
      <c r="A528" s="105"/>
      <c r="B528" s="106" t="s">
        <v>358</v>
      </c>
      <c r="C528" s="107">
        <v>3470763.36</v>
      </c>
      <c r="D528" s="113">
        <v>113</v>
      </c>
      <c r="E528" s="107">
        <v>-152121.64000000001</v>
      </c>
      <c r="F528" s="108">
        <v>0</v>
      </c>
      <c r="G528" s="109">
        <v>3318641.72</v>
      </c>
      <c r="H528" s="110">
        <v>113</v>
      </c>
    </row>
    <row r="529" spans="1:8" s="84" customFormat="1" outlineLevel="2" x14ac:dyDescent="0.2">
      <c r="A529" s="105"/>
      <c r="B529" s="106" t="s">
        <v>359</v>
      </c>
      <c r="C529" s="107">
        <v>3470763.36</v>
      </c>
      <c r="D529" s="113">
        <v>113</v>
      </c>
      <c r="E529" s="107">
        <v>-152121.64000000001</v>
      </c>
      <c r="F529" s="108">
        <v>0</v>
      </c>
      <c r="G529" s="109">
        <v>3318641.72</v>
      </c>
      <c r="H529" s="110">
        <v>113</v>
      </c>
    </row>
    <row r="530" spans="1:8" s="84" customFormat="1" outlineLevel="2" x14ac:dyDescent="0.2">
      <c r="A530" s="105"/>
      <c r="B530" s="106" t="s">
        <v>360</v>
      </c>
      <c r="C530" s="107">
        <v>3470763.36</v>
      </c>
      <c r="D530" s="113">
        <v>113</v>
      </c>
      <c r="E530" s="107">
        <v>-152121.64000000001</v>
      </c>
      <c r="F530" s="108">
        <v>0</v>
      </c>
      <c r="G530" s="109">
        <v>3318641.72</v>
      </c>
      <c r="H530" s="110">
        <v>113</v>
      </c>
    </row>
    <row r="531" spans="1:8" s="84" customFormat="1" outlineLevel="2" x14ac:dyDescent="0.2">
      <c r="A531" s="105"/>
      <c r="B531" s="106" t="s">
        <v>361</v>
      </c>
      <c r="C531" s="107">
        <v>3470763.36</v>
      </c>
      <c r="D531" s="113">
        <v>113</v>
      </c>
      <c r="E531" s="107">
        <v>-152121.64000000001</v>
      </c>
      <c r="F531" s="108">
        <v>0</v>
      </c>
      <c r="G531" s="109">
        <v>3318641.72</v>
      </c>
      <c r="H531" s="110">
        <v>113</v>
      </c>
    </row>
    <row r="532" spans="1:8" s="84" customFormat="1" outlineLevel="2" x14ac:dyDescent="0.2">
      <c r="A532" s="105"/>
      <c r="B532" s="106" t="s">
        <v>362</v>
      </c>
      <c r="C532" s="107">
        <v>3470763.36</v>
      </c>
      <c r="D532" s="113">
        <v>113</v>
      </c>
      <c r="E532" s="107">
        <v>-152121.64000000001</v>
      </c>
      <c r="F532" s="108">
        <v>0</v>
      </c>
      <c r="G532" s="109">
        <v>3318641.72</v>
      </c>
      <c r="H532" s="110">
        <v>113</v>
      </c>
    </row>
    <row r="533" spans="1:8" s="84" customFormat="1" outlineLevel="2" x14ac:dyDescent="0.2">
      <c r="A533" s="105"/>
      <c r="B533" s="106" t="s">
        <v>363</v>
      </c>
      <c r="C533" s="107">
        <v>3470763.36</v>
      </c>
      <c r="D533" s="113">
        <v>113</v>
      </c>
      <c r="E533" s="107">
        <v>-152121.64000000001</v>
      </c>
      <c r="F533" s="108">
        <v>0</v>
      </c>
      <c r="G533" s="109">
        <v>3318641.72</v>
      </c>
      <c r="H533" s="110">
        <v>113</v>
      </c>
    </row>
    <row r="534" spans="1:8" s="84" customFormat="1" outlineLevel="2" x14ac:dyDescent="0.2">
      <c r="A534" s="105"/>
      <c r="B534" s="106" t="s">
        <v>364</v>
      </c>
      <c r="C534" s="107">
        <v>3470763.36</v>
      </c>
      <c r="D534" s="113">
        <v>113</v>
      </c>
      <c r="E534" s="107">
        <v>-152121.64000000001</v>
      </c>
      <c r="F534" s="108">
        <v>0</v>
      </c>
      <c r="G534" s="109">
        <v>3318641.72</v>
      </c>
      <c r="H534" s="110">
        <v>113</v>
      </c>
    </row>
    <row r="535" spans="1:8" s="84" customFormat="1" outlineLevel="2" x14ac:dyDescent="0.2">
      <c r="A535" s="105"/>
      <c r="B535" s="106" t="s">
        <v>365</v>
      </c>
      <c r="C535" s="107">
        <v>3470763.36</v>
      </c>
      <c r="D535" s="113">
        <v>113</v>
      </c>
      <c r="E535" s="107">
        <v>-152121.64000000001</v>
      </c>
      <c r="F535" s="108">
        <v>0</v>
      </c>
      <c r="G535" s="109">
        <v>3318641.72</v>
      </c>
      <c r="H535" s="110">
        <v>113</v>
      </c>
    </row>
    <row r="536" spans="1:8" s="84" customFormat="1" outlineLevel="2" x14ac:dyDescent="0.2">
      <c r="A536" s="105"/>
      <c r="B536" s="106" t="s">
        <v>366</v>
      </c>
      <c r="C536" s="107">
        <v>3470763.36</v>
      </c>
      <c r="D536" s="113">
        <v>113</v>
      </c>
      <c r="E536" s="107">
        <v>-152121.62</v>
      </c>
      <c r="F536" s="108">
        <v>0</v>
      </c>
      <c r="G536" s="109">
        <v>3318641.74</v>
      </c>
      <c r="H536" s="110">
        <v>113</v>
      </c>
    </row>
    <row r="537" spans="1:8" s="84" customFormat="1" x14ac:dyDescent="0.2">
      <c r="A537" s="96" t="s">
        <v>444</v>
      </c>
      <c r="B537" s="96" t="s">
        <v>35</v>
      </c>
      <c r="C537" s="97">
        <v>262737676.87</v>
      </c>
      <c r="D537" s="98">
        <v>8446</v>
      </c>
      <c r="E537" s="97">
        <v>-10509507.07</v>
      </c>
      <c r="F537" s="98">
        <v>0</v>
      </c>
      <c r="G537" s="97">
        <v>252228169.80000001</v>
      </c>
      <c r="H537" s="98">
        <v>8446</v>
      </c>
    </row>
    <row r="538" spans="1:8" s="84" customFormat="1" outlineLevel="1" x14ac:dyDescent="0.2">
      <c r="A538" s="99"/>
      <c r="B538" s="100" t="s">
        <v>454</v>
      </c>
      <c r="C538" s="101">
        <v>262737676.87</v>
      </c>
      <c r="D538" s="102">
        <v>8446</v>
      </c>
      <c r="E538" s="101">
        <v>-10509507.07</v>
      </c>
      <c r="F538" s="102">
        <v>0</v>
      </c>
      <c r="G538" s="103">
        <v>252228169.80000001</v>
      </c>
      <c r="H538" s="104">
        <v>8446</v>
      </c>
    </row>
    <row r="539" spans="1:8" s="84" customFormat="1" outlineLevel="2" x14ac:dyDescent="0.2">
      <c r="A539" s="105"/>
      <c r="B539" s="106" t="s">
        <v>355</v>
      </c>
      <c r="C539" s="107">
        <v>21868881.82</v>
      </c>
      <c r="D539" s="113">
        <v>703</v>
      </c>
      <c r="E539" s="107">
        <v>0</v>
      </c>
      <c r="F539" s="108">
        <v>0</v>
      </c>
      <c r="G539" s="109">
        <v>21868881.82</v>
      </c>
      <c r="H539" s="110">
        <v>703</v>
      </c>
    </row>
    <row r="540" spans="1:8" s="84" customFormat="1" outlineLevel="2" x14ac:dyDescent="0.2">
      <c r="A540" s="105"/>
      <c r="B540" s="106" t="s">
        <v>356</v>
      </c>
      <c r="C540" s="107">
        <v>21868881.82</v>
      </c>
      <c r="D540" s="113">
        <v>703</v>
      </c>
      <c r="E540" s="107">
        <v>-955409.72</v>
      </c>
      <c r="F540" s="108">
        <v>0</v>
      </c>
      <c r="G540" s="109">
        <v>20913472.100000001</v>
      </c>
      <c r="H540" s="110">
        <v>703</v>
      </c>
    </row>
    <row r="541" spans="1:8" s="84" customFormat="1" outlineLevel="2" x14ac:dyDescent="0.2">
      <c r="A541" s="105"/>
      <c r="B541" s="106" t="s">
        <v>357</v>
      </c>
      <c r="C541" s="107">
        <v>21868881.82</v>
      </c>
      <c r="D541" s="113">
        <v>703</v>
      </c>
      <c r="E541" s="107">
        <v>-955409.72</v>
      </c>
      <c r="F541" s="108">
        <v>0</v>
      </c>
      <c r="G541" s="109">
        <v>20913472.100000001</v>
      </c>
      <c r="H541" s="110">
        <v>703</v>
      </c>
    </row>
    <row r="542" spans="1:8" s="84" customFormat="1" outlineLevel="2" x14ac:dyDescent="0.2">
      <c r="A542" s="105"/>
      <c r="B542" s="106" t="s">
        <v>358</v>
      </c>
      <c r="C542" s="107">
        <v>21868881.82</v>
      </c>
      <c r="D542" s="113">
        <v>703</v>
      </c>
      <c r="E542" s="107">
        <v>-955409.72</v>
      </c>
      <c r="F542" s="108">
        <v>0</v>
      </c>
      <c r="G542" s="109">
        <v>20913472.100000001</v>
      </c>
      <c r="H542" s="110">
        <v>703</v>
      </c>
    </row>
    <row r="543" spans="1:8" s="84" customFormat="1" outlineLevel="2" x14ac:dyDescent="0.2">
      <c r="A543" s="105"/>
      <c r="B543" s="106" t="s">
        <v>359</v>
      </c>
      <c r="C543" s="107">
        <v>21868881.82</v>
      </c>
      <c r="D543" s="113">
        <v>703</v>
      </c>
      <c r="E543" s="107">
        <v>-955409.72</v>
      </c>
      <c r="F543" s="108">
        <v>0</v>
      </c>
      <c r="G543" s="109">
        <v>20913472.100000001</v>
      </c>
      <c r="H543" s="110">
        <v>703</v>
      </c>
    </row>
    <row r="544" spans="1:8" s="84" customFormat="1" outlineLevel="2" x14ac:dyDescent="0.2">
      <c r="A544" s="105"/>
      <c r="B544" s="106" t="s">
        <v>360</v>
      </c>
      <c r="C544" s="107">
        <v>21868881.82</v>
      </c>
      <c r="D544" s="113">
        <v>703</v>
      </c>
      <c r="E544" s="107">
        <v>-955409.72</v>
      </c>
      <c r="F544" s="108">
        <v>0</v>
      </c>
      <c r="G544" s="109">
        <v>20913472.100000001</v>
      </c>
      <c r="H544" s="110">
        <v>703</v>
      </c>
    </row>
    <row r="545" spans="1:8" s="84" customFormat="1" outlineLevel="2" x14ac:dyDescent="0.2">
      <c r="A545" s="105"/>
      <c r="B545" s="106" t="s">
        <v>361</v>
      </c>
      <c r="C545" s="107">
        <v>21868881.82</v>
      </c>
      <c r="D545" s="113">
        <v>703</v>
      </c>
      <c r="E545" s="107">
        <v>-955409.72</v>
      </c>
      <c r="F545" s="108">
        <v>0</v>
      </c>
      <c r="G545" s="109">
        <v>20913472.100000001</v>
      </c>
      <c r="H545" s="110">
        <v>703</v>
      </c>
    </row>
    <row r="546" spans="1:8" s="84" customFormat="1" outlineLevel="2" x14ac:dyDescent="0.2">
      <c r="A546" s="105"/>
      <c r="B546" s="106" t="s">
        <v>362</v>
      </c>
      <c r="C546" s="107">
        <v>21868881.82</v>
      </c>
      <c r="D546" s="113">
        <v>703</v>
      </c>
      <c r="E546" s="107">
        <v>-955409.72</v>
      </c>
      <c r="F546" s="108">
        <v>0</v>
      </c>
      <c r="G546" s="109">
        <v>20913472.100000001</v>
      </c>
      <c r="H546" s="110">
        <v>703</v>
      </c>
    </row>
    <row r="547" spans="1:8" s="84" customFormat="1" outlineLevel="2" x14ac:dyDescent="0.2">
      <c r="A547" s="105"/>
      <c r="B547" s="106" t="s">
        <v>363</v>
      </c>
      <c r="C547" s="107">
        <v>21868881.82</v>
      </c>
      <c r="D547" s="113">
        <v>703</v>
      </c>
      <c r="E547" s="107">
        <v>-955409.72</v>
      </c>
      <c r="F547" s="108">
        <v>0</v>
      </c>
      <c r="G547" s="109">
        <v>20913472.100000001</v>
      </c>
      <c r="H547" s="110">
        <v>703</v>
      </c>
    </row>
    <row r="548" spans="1:8" s="84" customFormat="1" outlineLevel="2" x14ac:dyDescent="0.2">
      <c r="A548" s="105"/>
      <c r="B548" s="106" t="s">
        <v>364</v>
      </c>
      <c r="C548" s="107">
        <v>21868881.82</v>
      </c>
      <c r="D548" s="113">
        <v>703</v>
      </c>
      <c r="E548" s="107">
        <v>-955409.72</v>
      </c>
      <c r="F548" s="108">
        <v>0</v>
      </c>
      <c r="G548" s="109">
        <v>20913472.100000001</v>
      </c>
      <c r="H548" s="110">
        <v>703</v>
      </c>
    </row>
    <row r="549" spans="1:8" s="84" customFormat="1" outlineLevel="2" x14ac:dyDescent="0.2">
      <c r="A549" s="105"/>
      <c r="B549" s="106" t="s">
        <v>365</v>
      </c>
      <c r="C549" s="107">
        <v>21868881.82</v>
      </c>
      <c r="D549" s="113">
        <v>703</v>
      </c>
      <c r="E549" s="107">
        <v>-955409.72</v>
      </c>
      <c r="F549" s="108">
        <v>0</v>
      </c>
      <c r="G549" s="109">
        <v>20913472.100000001</v>
      </c>
      <c r="H549" s="110">
        <v>703</v>
      </c>
    </row>
    <row r="550" spans="1:8" s="84" customFormat="1" outlineLevel="2" x14ac:dyDescent="0.2">
      <c r="A550" s="105"/>
      <c r="B550" s="106" t="s">
        <v>366</v>
      </c>
      <c r="C550" s="107">
        <v>22179976.850000001</v>
      </c>
      <c r="D550" s="113">
        <v>713</v>
      </c>
      <c r="E550" s="107">
        <v>-955409.87</v>
      </c>
      <c r="F550" s="108">
        <v>0</v>
      </c>
      <c r="G550" s="109">
        <v>21224566.98</v>
      </c>
      <c r="H550" s="110">
        <v>713</v>
      </c>
    </row>
    <row r="551" spans="1:8" s="84" customFormat="1" x14ac:dyDescent="0.2">
      <c r="A551" s="96" t="s">
        <v>445</v>
      </c>
      <c r="B551" s="96" t="s">
        <v>36</v>
      </c>
      <c r="C551" s="97">
        <v>241628447.44</v>
      </c>
      <c r="D551" s="98">
        <v>7345</v>
      </c>
      <c r="E551" s="97">
        <v>-9665137.9000000004</v>
      </c>
      <c r="F551" s="98">
        <v>0</v>
      </c>
      <c r="G551" s="97">
        <v>231963309.53999999</v>
      </c>
      <c r="H551" s="98">
        <v>7345</v>
      </c>
    </row>
    <row r="552" spans="1:8" s="84" customFormat="1" outlineLevel="1" x14ac:dyDescent="0.2">
      <c r="A552" s="99"/>
      <c r="B552" s="100" t="s">
        <v>454</v>
      </c>
      <c r="C552" s="101">
        <v>241628447.44</v>
      </c>
      <c r="D552" s="102">
        <v>7345</v>
      </c>
      <c r="E552" s="101">
        <v>-9665137.9000000004</v>
      </c>
      <c r="F552" s="102">
        <v>0</v>
      </c>
      <c r="G552" s="103">
        <v>231963309.53999999</v>
      </c>
      <c r="H552" s="104">
        <v>7345</v>
      </c>
    </row>
    <row r="553" spans="1:8" s="84" customFormat="1" outlineLevel="2" x14ac:dyDescent="0.2">
      <c r="A553" s="105"/>
      <c r="B553" s="106" t="s">
        <v>355</v>
      </c>
      <c r="C553" s="107">
        <v>20132964</v>
      </c>
      <c r="D553" s="113">
        <v>612</v>
      </c>
      <c r="E553" s="107">
        <v>0</v>
      </c>
      <c r="F553" s="108">
        <v>0</v>
      </c>
      <c r="G553" s="109">
        <v>20132964</v>
      </c>
      <c r="H553" s="110">
        <v>612</v>
      </c>
    </row>
    <row r="554" spans="1:8" s="84" customFormat="1" outlineLevel="2" x14ac:dyDescent="0.2">
      <c r="A554" s="105"/>
      <c r="B554" s="106" t="s">
        <v>356</v>
      </c>
      <c r="C554" s="107">
        <v>20132964</v>
      </c>
      <c r="D554" s="113">
        <v>612</v>
      </c>
      <c r="E554" s="107">
        <v>-878648.92</v>
      </c>
      <c r="F554" s="108">
        <v>0</v>
      </c>
      <c r="G554" s="109">
        <v>19254315.079999998</v>
      </c>
      <c r="H554" s="110">
        <v>612</v>
      </c>
    </row>
    <row r="555" spans="1:8" s="84" customFormat="1" outlineLevel="2" x14ac:dyDescent="0.2">
      <c r="A555" s="105"/>
      <c r="B555" s="106" t="s">
        <v>357</v>
      </c>
      <c r="C555" s="107">
        <v>20132964</v>
      </c>
      <c r="D555" s="113">
        <v>612</v>
      </c>
      <c r="E555" s="107">
        <v>-878648.92</v>
      </c>
      <c r="F555" s="108">
        <v>0</v>
      </c>
      <c r="G555" s="109">
        <v>19254315.079999998</v>
      </c>
      <c r="H555" s="110">
        <v>612</v>
      </c>
    </row>
    <row r="556" spans="1:8" s="84" customFormat="1" outlineLevel="2" x14ac:dyDescent="0.2">
      <c r="A556" s="105"/>
      <c r="B556" s="106" t="s">
        <v>358</v>
      </c>
      <c r="C556" s="107">
        <v>20132964</v>
      </c>
      <c r="D556" s="113">
        <v>612</v>
      </c>
      <c r="E556" s="107">
        <v>-878648.92</v>
      </c>
      <c r="F556" s="108">
        <v>0</v>
      </c>
      <c r="G556" s="109">
        <v>19254315.079999998</v>
      </c>
      <c r="H556" s="110">
        <v>612</v>
      </c>
    </row>
    <row r="557" spans="1:8" s="84" customFormat="1" outlineLevel="2" x14ac:dyDescent="0.2">
      <c r="A557" s="105"/>
      <c r="B557" s="106" t="s">
        <v>359</v>
      </c>
      <c r="C557" s="107">
        <v>20132964</v>
      </c>
      <c r="D557" s="113">
        <v>612</v>
      </c>
      <c r="E557" s="107">
        <v>-878648.92</v>
      </c>
      <c r="F557" s="108">
        <v>0</v>
      </c>
      <c r="G557" s="109">
        <v>19254315.079999998</v>
      </c>
      <c r="H557" s="110">
        <v>612</v>
      </c>
    </row>
    <row r="558" spans="1:8" s="84" customFormat="1" outlineLevel="2" x14ac:dyDescent="0.2">
      <c r="A558" s="105"/>
      <c r="B558" s="106" t="s">
        <v>360</v>
      </c>
      <c r="C558" s="107">
        <v>20132964</v>
      </c>
      <c r="D558" s="113">
        <v>612</v>
      </c>
      <c r="E558" s="107">
        <v>-878648.92</v>
      </c>
      <c r="F558" s="108">
        <v>0</v>
      </c>
      <c r="G558" s="109">
        <v>19254315.079999998</v>
      </c>
      <c r="H558" s="110">
        <v>612</v>
      </c>
    </row>
    <row r="559" spans="1:8" s="84" customFormat="1" outlineLevel="2" x14ac:dyDescent="0.2">
      <c r="A559" s="105"/>
      <c r="B559" s="106" t="s">
        <v>361</v>
      </c>
      <c r="C559" s="107">
        <v>20132964</v>
      </c>
      <c r="D559" s="113">
        <v>612</v>
      </c>
      <c r="E559" s="107">
        <v>-878648.92</v>
      </c>
      <c r="F559" s="108">
        <v>0</v>
      </c>
      <c r="G559" s="109">
        <v>19254315.079999998</v>
      </c>
      <c r="H559" s="110">
        <v>612</v>
      </c>
    </row>
    <row r="560" spans="1:8" s="84" customFormat="1" outlineLevel="2" x14ac:dyDescent="0.2">
      <c r="A560" s="105"/>
      <c r="B560" s="106" t="s">
        <v>362</v>
      </c>
      <c r="C560" s="107">
        <v>20132964</v>
      </c>
      <c r="D560" s="113">
        <v>612</v>
      </c>
      <c r="E560" s="107">
        <v>-878648.92</v>
      </c>
      <c r="F560" s="108">
        <v>0</v>
      </c>
      <c r="G560" s="109">
        <v>19254315.079999998</v>
      </c>
      <c r="H560" s="110">
        <v>612</v>
      </c>
    </row>
    <row r="561" spans="1:8" s="84" customFormat="1" outlineLevel="2" x14ac:dyDescent="0.2">
      <c r="A561" s="105"/>
      <c r="B561" s="106" t="s">
        <v>363</v>
      </c>
      <c r="C561" s="107">
        <v>20132964</v>
      </c>
      <c r="D561" s="113">
        <v>612</v>
      </c>
      <c r="E561" s="107">
        <v>-878648.92</v>
      </c>
      <c r="F561" s="108">
        <v>0</v>
      </c>
      <c r="G561" s="109">
        <v>19254315.079999998</v>
      </c>
      <c r="H561" s="110">
        <v>612</v>
      </c>
    </row>
    <row r="562" spans="1:8" s="84" customFormat="1" outlineLevel="2" x14ac:dyDescent="0.2">
      <c r="A562" s="105"/>
      <c r="B562" s="106" t="s">
        <v>364</v>
      </c>
      <c r="C562" s="107">
        <v>20132964</v>
      </c>
      <c r="D562" s="113">
        <v>612</v>
      </c>
      <c r="E562" s="107">
        <v>-878648.92</v>
      </c>
      <c r="F562" s="108">
        <v>0</v>
      </c>
      <c r="G562" s="109">
        <v>19254315.079999998</v>
      </c>
      <c r="H562" s="110">
        <v>612</v>
      </c>
    </row>
    <row r="563" spans="1:8" s="84" customFormat="1" outlineLevel="2" x14ac:dyDescent="0.2">
      <c r="A563" s="105"/>
      <c r="B563" s="106" t="s">
        <v>365</v>
      </c>
      <c r="C563" s="107">
        <v>20132964</v>
      </c>
      <c r="D563" s="113">
        <v>612</v>
      </c>
      <c r="E563" s="107">
        <v>-878648.92</v>
      </c>
      <c r="F563" s="108">
        <v>0</v>
      </c>
      <c r="G563" s="109">
        <v>19254315.079999998</v>
      </c>
      <c r="H563" s="110">
        <v>612</v>
      </c>
    </row>
    <row r="564" spans="1:8" s="84" customFormat="1" outlineLevel="2" x14ac:dyDescent="0.2">
      <c r="A564" s="105"/>
      <c r="B564" s="106" t="s">
        <v>366</v>
      </c>
      <c r="C564" s="107">
        <v>20165843.440000001</v>
      </c>
      <c r="D564" s="113">
        <v>613</v>
      </c>
      <c r="E564" s="107">
        <v>-878648.7</v>
      </c>
      <c r="F564" s="108">
        <v>0</v>
      </c>
      <c r="G564" s="109">
        <v>19287194.739999998</v>
      </c>
      <c r="H564" s="110">
        <v>613</v>
      </c>
    </row>
    <row r="565" spans="1:8" s="84" customFormat="1" x14ac:dyDescent="0.2">
      <c r="A565" s="96" t="s">
        <v>446</v>
      </c>
      <c r="B565" s="96" t="s">
        <v>37</v>
      </c>
      <c r="C565" s="97">
        <v>78601793.870000005</v>
      </c>
      <c r="D565" s="98">
        <v>2428</v>
      </c>
      <c r="E565" s="97">
        <v>-3144071.75</v>
      </c>
      <c r="F565" s="98">
        <v>0</v>
      </c>
      <c r="G565" s="97">
        <v>75457722.120000005</v>
      </c>
      <c r="H565" s="98">
        <v>2428</v>
      </c>
    </row>
    <row r="566" spans="1:8" s="84" customFormat="1" outlineLevel="1" x14ac:dyDescent="0.2">
      <c r="A566" s="99"/>
      <c r="B566" s="100" t="s">
        <v>454</v>
      </c>
      <c r="C566" s="101">
        <v>78601793.870000005</v>
      </c>
      <c r="D566" s="102">
        <v>2428</v>
      </c>
      <c r="E566" s="101">
        <v>-3144071.75</v>
      </c>
      <c r="F566" s="102">
        <v>0</v>
      </c>
      <c r="G566" s="103">
        <v>75457722.120000005</v>
      </c>
      <c r="H566" s="104">
        <v>2428</v>
      </c>
    </row>
    <row r="567" spans="1:8" s="84" customFormat="1" outlineLevel="2" x14ac:dyDescent="0.2">
      <c r="A567" s="105"/>
      <c r="B567" s="106" t="s">
        <v>355</v>
      </c>
      <c r="C567" s="107">
        <v>6539358.1200000001</v>
      </c>
      <c r="D567" s="113">
        <v>202</v>
      </c>
      <c r="E567" s="107">
        <v>0</v>
      </c>
      <c r="F567" s="108">
        <v>0</v>
      </c>
      <c r="G567" s="109">
        <v>6539358.1200000001</v>
      </c>
      <c r="H567" s="110">
        <v>202</v>
      </c>
    </row>
    <row r="568" spans="1:8" s="84" customFormat="1" outlineLevel="2" x14ac:dyDescent="0.2">
      <c r="A568" s="105"/>
      <c r="B568" s="106" t="s">
        <v>356</v>
      </c>
      <c r="C568" s="107">
        <v>6539358.1200000001</v>
      </c>
      <c r="D568" s="113">
        <v>202</v>
      </c>
      <c r="E568" s="107">
        <v>-285824.71999999997</v>
      </c>
      <c r="F568" s="108">
        <v>0</v>
      </c>
      <c r="G568" s="109">
        <v>6253533.4000000004</v>
      </c>
      <c r="H568" s="110">
        <v>202</v>
      </c>
    </row>
    <row r="569" spans="1:8" s="84" customFormat="1" outlineLevel="2" x14ac:dyDescent="0.2">
      <c r="A569" s="105"/>
      <c r="B569" s="106" t="s">
        <v>357</v>
      </c>
      <c r="C569" s="107">
        <v>6539358.1200000001</v>
      </c>
      <c r="D569" s="113">
        <v>202</v>
      </c>
      <c r="E569" s="107">
        <v>-285824.71999999997</v>
      </c>
      <c r="F569" s="108">
        <v>0</v>
      </c>
      <c r="G569" s="109">
        <v>6253533.4000000004</v>
      </c>
      <c r="H569" s="110">
        <v>202</v>
      </c>
    </row>
    <row r="570" spans="1:8" s="84" customFormat="1" outlineLevel="2" x14ac:dyDescent="0.2">
      <c r="A570" s="105"/>
      <c r="B570" s="106" t="s">
        <v>358</v>
      </c>
      <c r="C570" s="107">
        <v>6539358.1200000001</v>
      </c>
      <c r="D570" s="113">
        <v>202</v>
      </c>
      <c r="E570" s="107">
        <v>-285824.71999999997</v>
      </c>
      <c r="F570" s="108">
        <v>0</v>
      </c>
      <c r="G570" s="109">
        <v>6253533.4000000004</v>
      </c>
      <c r="H570" s="110">
        <v>202</v>
      </c>
    </row>
    <row r="571" spans="1:8" s="84" customFormat="1" outlineLevel="2" x14ac:dyDescent="0.2">
      <c r="A571" s="105"/>
      <c r="B571" s="106" t="s">
        <v>359</v>
      </c>
      <c r="C571" s="107">
        <v>6539358.1200000001</v>
      </c>
      <c r="D571" s="113">
        <v>202</v>
      </c>
      <c r="E571" s="107">
        <v>-285824.71999999997</v>
      </c>
      <c r="F571" s="108">
        <v>0</v>
      </c>
      <c r="G571" s="109">
        <v>6253533.4000000004</v>
      </c>
      <c r="H571" s="110">
        <v>202</v>
      </c>
    </row>
    <row r="572" spans="1:8" s="84" customFormat="1" outlineLevel="2" x14ac:dyDescent="0.2">
      <c r="A572" s="105"/>
      <c r="B572" s="106" t="s">
        <v>360</v>
      </c>
      <c r="C572" s="107">
        <v>6539358.1200000001</v>
      </c>
      <c r="D572" s="113">
        <v>202</v>
      </c>
      <c r="E572" s="107">
        <v>-285824.71999999997</v>
      </c>
      <c r="F572" s="108">
        <v>0</v>
      </c>
      <c r="G572" s="109">
        <v>6253533.4000000004</v>
      </c>
      <c r="H572" s="110">
        <v>202</v>
      </c>
    </row>
    <row r="573" spans="1:8" s="84" customFormat="1" outlineLevel="2" x14ac:dyDescent="0.2">
      <c r="A573" s="105"/>
      <c r="B573" s="106" t="s">
        <v>361</v>
      </c>
      <c r="C573" s="107">
        <v>6539358.1200000001</v>
      </c>
      <c r="D573" s="113">
        <v>202</v>
      </c>
      <c r="E573" s="107">
        <v>-285824.71999999997</v>
      </c>
      <c r="F573" s="108">
        <v>0</v>
      </c>
      <c r="G573" s="109">
        <v>6253533.4000000004</v>
      </c>
      <c r="H573" s="110">
        <v>202</v>
      </c>
    </row>
    <row r="574" spans="1:8" s="84" customFormat="1" outlineLevel="2" x14ac:dyDescent="0.2">
      <c r="A574" s="105"/>
      <c r="B574" s="106" t="s">
        <v>362</v>
      </c>
      <c r="C574" s="107">
        <v>6539358.1200000001</v>
      </c>
      <c r="D574" s="113">
        <v>202</v>
      </c>
      <c r="E574" s="107">
        <v>-285824.71999999997</v>
      </c>
      <c r="F574" s="108">
        <v>0</v>
      </c>
      <c r="G574" s="109">
        <v>6253533.4000000004</v>
      </c>
      <c r="H574" s="110">
        <v>202</v>
      </c>
    </row>
    <row r="575" spans="1:8" s="84" customFormat="1" outlineLevel="2" x14ac:dyDescent="0.2">
      <c r="A575" s="105"/>
      <c r="B575" s="106" t="s">
        <v>363</v>
      </c>
      <c r="C575" s="107">
        <v>6539358.1200000001</v>
      </c>
      <c r="D575" s="113">
        <v>202</v>
      </c>
      <c r="E575" s="107">
        <v>-285824.71999999997</v>
      </c>
      <c r="F575" s="108">
        <v>0</v>
      </c>
      <c r="G575" s="109">
        <v>6253533.4000000004</v>
      </c>
      <c r="H575" s="110">
        <v>202</v>
      </c>
    </row>
    <row r="576" spans="1:8" s="84" customFormat="1" outlineLevel="2" x14ac:dyDescent="0.2">
      <c r="A576" s="105"/>
      <c r="B576" s="106" t="s">
        <v>364</v>
      </c>
      <c r="C576" s="107">
        <v>6539358.1200000001</v>
      </c>
      <c r="D576" s="113">
        <v>202</v>
      </c>
      <c r="E576" s="107">
        <v>-285824.71999999997</v>
      </c>
      <c r="F576" s="108">
        <v>0</v>
      </c>
      <c r="G576" s="109">
        <v>6253533.4000000004</v>
      </c>
      <c r="H576" s="110">
        <v>202</v>
      </c>
    </row>
    <row r="577" spans="1:8" s="84" customFormat="1" outlineLevel="2" x14ac:dyDescent="0.2">
      <c r="A577" s="105"/>
      <c r="B577" s="106" t="s">
        <v>365</v>
      </c>
      <c r="C577" s="107">
        <v>6539358.1200000001</v>
      </c>
      <c r="D577" s="113">
        <v>202</v>
      </c>
      <c r="E577" s="107">
        <v>-285824.71999999997</v>
      </c>
      <c r="F577" s="108">
        <v>0</v>
      </c>
      <c r="G577" s="109">
        <v>6253533.4000000004</v>
      </c>
      <c r="H577" s="110">
        <v>202</v>
      </c>
    </row>
    <row r="578" spans="1:8" s="84" customFormat="1" outlineLevel="2" x14ac:dyDescent="0.2">
      <c r="A578" s="105"/>
      <c r="B578" s="106" t="s">
        <v>366</v>
      </c>
      <c r="C578" s="107">
        <v>6668854.5499999998</v>
      </c>
      <c r="D578" s="113">
        <v>206</v>
      </c>
      <c r="E578" s="107">
        <v>-285824.55</v>
      </c>
      <c r="F578" s="108">
        <v>0</v>
      </c>
      <c r="G578" s="109">
        <v>6383030</v>
      </c>
      <c r="H578" s="110">
        <v>206</v>
      </c>
    </row>
    <row r="579" spans="1:8" s="84" customFormat="1" x14ac:dyDescent="0.2">
      <c r="A579" s="96" t="s">
        <v>447</v>
      </c>
      <c r="B579" s="96" t="s">
        <v>38</v>
      </c>
      <c r="C579" s="97">
        <v>73873340.079999998</v>
      </c>
      <c r="D579" s="98">
        <v>2440</v>
      </c>
      <c r="E579" s="97">
        <v>-2954933.6</v>
      </c>
      <c r="F579" s="98">
        <v>0</v>
      </c>
      <c r="G579" s="97">
        <v>70918406.480000004</v>
      </c>
      <c r="H579" s="98">
        <v>2440</v>
      </c>
    </row>
    <row r="580" spans="1:8" s="84" customFormat="1" outlineLevel="1" x14ac:dyDescent="0.2">
      <c r="A580" s="99"/>
      <c r="B580" s="100" t="s">
        <v>454</v>
      </c>
      <c r="C580" s="101">
        <v>73873340.079999998</v>
      </c>
      <c r="D580" s="102">
        <v>2440</v>
      </c>
      <c r="E580" s="101">
        <v>-2954933.6</v>
      </c>
      <c r="F580" s="102">
        <v>0</v>
      </c>
      <c r="G580" s="103">
        <v>70918406.480000004</v>
      </c>
      <c r="H580" s="104">
        <v>2440</v>
      </c>
    </row>
    <row r="581" spans="1:8" s="84" customFormat="1" outlineLevel="2" x14ac:dyDescent="0.2">
      <c r="A581" s="105"/>
      <c r="B581" s="106" t="s">
        <v>355</v>
      </c>
      <c r="C581" s="107">
        <v>6146019.8799999999</v>
      </c>
      <c r="D581" s="113">
        <v>203</v>
      </c>
      <c r="E581" s="107">
        <v>0</v>
      </c>
      <c r="F581" s="108">
        <v>0</v>
      </c>
      <c r="G581" s="109">
        <v>6146019.8799999999</v>
      </c>
      <c r="H581" s="110">
        <v>203</v>
      </c>
    </row>
    <row r="582" spans="1:8" s="84" customFormat="1" outlineLevel="2" x14ac:dyDescent="0.2">
      <c r="A582" s="105"/>
      <c r="B582" s="106" t="s">
        <v>356</v>
      </c>
      <c r="C582" s="107">
        <v>6146019.8799999999</v>
      </c>
      <c r="D582" s="113">
        <v>203</v>
      </c>
      <c r="E582" s="107">
        <v>-268630.32</v>
      </c>
      <c r="F582" s="108">
        <v>0</v>
      </c>
      <c r="G582" s="109">
        <v>5877389.5599999996</v>
      </c>
      <c r="H582" s="110">
        <v>203</v>
      </c>
    </row>
    <row r="583" spans="1:8" s="84" customFormat="1" outlineLevel="2" x14ac:dyDescent="0.2">
      <c r="A583" s="105"/>
      <c r="B583" s="106" t="s">
        <v>357</v>
      </c>
      <c r="C583" s="107">
        <v>6146019.8799999999</v>
      </c>
      <c r="D583" s="113">
        <v>203</v>
      </c>
      <c r="E583" s="107">
        <v>-268630.32</v>
      </c>
      <c r="F583" s="108">
        <v>0</v>
      </c>
      <c r="G583" s="109">
        <v>5877389.5599999996</v>
      </c>
      <c r="H583" s="110">
        <v>203</v>
      </c>
    </row>
    <row r="584" spans="1:8" s="84" customFormat="1" outlineLevel="2" x14ac:dyDescent="0.2">
      <c r="A584" s="105"/>
      <c r="B584" s="106" t="s">
        <v>358</v>
      </c>
      <c r="C584" s="107">
        <v>6146019.8799999999</v>
      </c>
      <c r="D584" s="113">
        <v>203</v>
      </c>
      <c r="E584" s="107">
        <v>-268630.32</v>
      </c>
      <c r="F584" s="108">
        <v>0</v>
      </c>
      <c r="G584" s="109">
        <v>5877389.5599999996</v>
      </c>
      <c r="H584" s="110">
        <v>203</v>
      </c>
    </row>
    <row r="585" spans="1:8" s="84" customFormat="1" outlineLevel="2" x14ac:dyDescent="0.2">
      <c r="A585" s="105"/>
      <c r="B585" s="106" t="s">
        <v>359</v>
      </c>
      <c r="C585" s="107">
        <v>6146019.8799999999</v>
      </c>
      <c r="D585" s="113">
        <v>203</v>
      </c>
      <c r="E585" s="107">
        <v>-268630.32</v>
      </c>
      <c r="F585" s="108">
        <v>0</v>
      </c>
      <c r="G585" s="109">
        <v>5877389.5599999996</v>
      </c>
      <c r="H585" s="110">
        <v>203</v>
      </c>
    </row>
    <row r="586" spans="1:8" s="84" customFormat="1" outlineLevel="2" x14ac:dyDescent="0.2">
      <c r="A586" s="105"/>
      <c r="B586" s="106" t="s">
        <v>360</v>
      </c>
      <c r="C586" s="107">
        <v>6146019.8799999999</v>
      </c>
      <c r="D586" s="113">
        <v>203</v>
      </c>
      <c r="E586" s="107">
        <v>-268630.32</v>
      </c>
      <c r="F586" s="108">
        <v>0</v>
      </c>
      <c r="G586" s="109">
        <v>5877389.5599999996</v>
      </c>
      <c r="H586" s="110">
        <v>203</v>
      </c>
    </row>
    <row r="587" spans="1:8" s="84" customFormat="1" outlineLevel="2" x14ac:dyDescent="0.2">
      <c r="A587" s="105"/>
      <c r="B587" s="106" t="s">
        <v>361</v>
      </c>
      <c r="C587" s="107">
        <v>6146019.8799999999</v>
      </c>
      <c r="D587" s="113">
        <v>203</v>
      </c>
      <c r="E587" s="107">
        <v>-268630.32</v>
      </c>
      <c r="F587" s="108">
        <v>0</v>
      </c>
      <c r="G587" s="109">
        <v>5877389.5599999996</v>
      </c>
      <c r="H587" s="110">
        <v>203</v>
      </c>
    </row>
    <row r="588" spans="1:8" s="84" customFormat="1" outlineLevel="2" x14ac:dyDescent="0.2">
      <c r="A588" s="105"/>
      <c r="B588" s="106" t="s">
        <v>362</v>
      </c>
      <c r="C588" s="107">
        <v>6146019.8799999999</v>
      </c>
      <c r="D588" s="113">
        <v>203</v>
      </c>
      <c r="E588" s="107">
        <v>-268630.32</v>
      </c>
      <c r="F588" s="108">
        <v>0</v>
      </c>
      <c r="G588" s="109">
        <v>5877389.5599999996</v>
      </c>
      <c r="H588" s="110">
        <v>203</v>
      </c>
    </row>
    <row r="589" spans="1:8" s="84" customFormat="1" outlineLevel="2" x14ac:dyDescent="0.2">
      <c r="A589" s="105"/>
      <c r="B589" s="106" t="s">
        <v>363</v>
      </c>
      <c r="C589" s="107">
        <v>6146019.8799999999</v>
      </c>
      <c r="D589" s="113">
        <v>203</v>
      </c>
      <c r="E589" s="107">
        <v>-268630.32</v>
      </c>
      <c r="F589" s="108">
        <v>0</v>
      </c>
      <c r="G589" s="109">
        <v>5877389.5599999996</v>
      </c>
      <c r="H589" s="110">
        <v>203</v>
      </c>
    </row>
    <row r="590" spans="1:8" s="84" customFormat="1" outlineLevel="2" x14ac:dyDescent="0.2">
      <c r="A590" s="105"/>
      <c r="B590" s="106" t="s">
        <v>364</v>
      </c>
      <c r="C590" s="107">
        <v>6146019.8799999999</v>
      </c>
      <c r="D590" s="113">
        <v>203</v>
      </c>
      <c r="E590" s="107">
        <v>-268630.32</v>
      </c>
      <c r="F590" s="108">
        <v>0</v>
      </c>
      <c r="G590" s="109">
        <v>5877389.5599999996</v>
      </c>
      <c r="H590" s="110">
        <v>203</v>
      </c>
    </row>
    <row r="591" spans="1:8" s="84" customFormat="1" outlineLevel="2" x14ac:dyDescent="0.2">
      <c r="A591" s="105"/>
      <c r="B591" s="106" t="s">
        <v>365</v>
      </c>
      <c r="C591" s="107">
        <v>6146019.8799999999</v>
      </c>
      <c r="D591" s="113">
        <v>203</v>
      </c>
      <c r="E591" s="107">
        <v>-268630.32</v>
      </c>
      <c r="F591" s="108">
        <v>0</v>
      </c>
      <c r="G591" s="109">
        <v>5877389.5599999996</v>
      </c>
      <c r="H591" s="110">
        <v>203</v>
      </c>
    </row>
    <row r="592" spans="1:8" s="84" customFormat="1" outlineLevel="2" x14ac:dyDescent="0.2">
      <c r="A592" s="105"/>
      <c r="B592" s="106" t="s">
        <v>366</v>
      </c>
      <c r="C592" s="107">
        <v>6267121.4000000004</v>
      </c>
      <c r="D592" s="113">
        <v>207</v>
      </c>
      <c r="E592" s="107">
        <v>-268630.40000000002</v>
      </c>
      <c r="F592" s="108">
        <v>0</v>
      </c>
      <c r="G592" s="109">
        <v>5998491</v>
      </c>
      <c r="H592" s="110">
        <v>207</v>
      </c>
    </row>
    <row r="593" spans="1:8" s="84" customFormat="1" x14ac:dyDescent="0.2">
      <c r="A593" s="96" t="s">
        <v>448</v>
      </c>
      <c r="B593" s="96" t="s">
        <v>39</v>
      </c>
      <c r="C593" s="97">
        <v>62387175.909999996</v>
      </c>
      <c r="D593" s="98">
        <v>2081</v>
      </c>
      <c r="E593" s="97">
        <v>-2495487.04</v>
      </c>
      <c r="F593" s="98">
        <v>0</v>
      </c>
      <c r="G593" s="97">
        <v>59891688.869999997</v>
      </c>
      <c r="H593" s="98">
        <v>2081</v>
      </c>
    </row>
    <row r="594" spans="1:8" s="84" customFormat="1" outlineLevel="1" x14ac:dyDescent="0.2">
      <c r="A594" s="99"/>
      <c r="B594" s="100" t="s">
        <v>454</v>
      </c>
      <c r="C594" s="101">
        <v>62387175.909999996</v>
      </c>
      <c r="D594" s="102">
        <v>2081</v>
      </c>
      <c r="E594" s="101">
        <v>-2495487.04</v>
      </c>
      <c r="F594" s="102">
        <v>0</v>
      </c>
      <c r="G594" s="103">
        <v>59891688.869999997</v>
      </c>
      <c r="H594" s="104">
        <v>2081</v>
      </c>
    </row>
    <row r="595" spans="1:8" s="84" customFormat="1" outlineLevel="2" x14ac:dyDescent="0.2">
      <c r="A595" s="105"/>
      <c r="B595" s="106" t="s">
        <v>355</v>
      </c>
      <c r="C595" s="107">
        <v>5186439.66</v>
      </c>
      <c r="D595" s="113">
        <v>173</v>
      </c>
      <c r="E595" s="107">
        <v>0</v>
      </c>
      <c r="F595" s="108">
        <v>0</v>
      </c>
      <c r="G595" s="109">
        <v>5186439.66</v>
      </c>
      <c r="H595" s="110">
        <v>173</v>
      </c>
    </row>
    <row r="596" spans="1:8" s="84" customFormat="1" outlineLevel="2" x14ac:dyDescent="0.2">
      <c r="A596" s="105"/>
      <c r="B596" s="106" t="s">
        <v>356</v>
      </c>
      <c r="C596" s="107">
        <v>5186439.66</v>
      </c>
      <c r="D596" s="113">
        <v>173</v>
      </c>
      <c r="E596" s="107">
        <v>-226862.44</v>
      </c>
      <c r="F596" s="108">
        <v>0</v>
      </c>
      <c r="G596" s="109">
        <v>4959577.22</v>
      </c>
      <c r="H596" s="110">
        <v>173</v>
      </c>
    </row>
    <row r="597" spans="1:8" s="84" customFormat="1" outlineLevel="2" x14ac:dyDescent="0.2">
      <c r="A597" s="105"/>
      <c r="B597" s="106" t="s">
        <v>357</v>
      </c>
      <c r="C597" s="107">
        <v>5186439.66</v>
      </c>
      <c r="D597" s="113">
        <v>173</v>
      </c>
      <c r="E597" s="107">
        <v>-226862.44</v>
      </c>
      <c r="F597" s="108">
        <v>0</v>
      </c>
      <c r="G597" s="109">
        <v>4959577.22</v>
      </c>
      <c r="H597" s="110">
        <v>173</v>
      </c>
    </row>
    <row r="598" spans="1:8" s="84" customFormat="1" outlineLevel="2" x14ac:dyDescent="0.2">
      <c r="A598" s="105"/>
      <c r="B598" s="106" t="s">
        <v>358</v>
      </c>
      <c r="C598" s="107">
        <v>5186439.66</v>
      </c>
      <c r="D598" s="113">
        <v>173</v>
      </c>
      <c r="E598" s="107">
        <v>-226862.44</v>
      </c>
      <c r="F598" s="108">
        <v>0</v>
      </c>
      <c r="G598" s="109">
        <v>4959577.22</v>
      </c>
      <c r="H598" s="110">
        <v>173</v>
      </c>
    </row>
    <row r="599" spans="1:8" s="84" customFormat="1" outlineLevel="2" x14ac:dyDescent="0.2">
      <c r="A599" s="105"/>
      <c r="B599" s="106" t="s">
        <v>359</v>
      </c>
      <c r="C599" s="107">
        <v>5186439.66</v>
      </c>
      <c r="D599" s="113">
        <v>173</v>
      </c>
      <c r="E599" s="107">
        <v>-226862.44</v>
      </c>
      <c r="F599" s="108">
        <v>0</v>
      </c>
      <c r="G599" s="109">
        <v>4959577.22</v>
      </c>
      <c r="H599" s="110">
        <v>173</v>
      </c>
    </row>
    <row r="600" spans="1:8" s="84" customFormat="1" outlineLevel="2" x14ac:dyDescent="0.2">
      <c r="A600" s="105"/>
      <c r="B600" s="106" t="s">
        <v>360</v>
      </c>
      <c r="C600" s="107">
        <v>5186439.66</v>
      </c>
      <c r="D600" s="113">
        <v>173</v>
      </c>
      <c r="E600" s="107">
        <v>-226862.44</v>
      </c>
      <c r="F600" s="108">
        <v>0</v>
      </c>
      <c r="G600" s="109">
        <v>4959577.22</v>
      </c>
      <c r="H600" s="110">
        <v>173</v>
      </c>
    </row>
    <row r="601" spans="1:8" s="84" customFormat="1" outlineLevel="2" x14ac:dyDescent="0.2">
      <c r="A601" s="105"/>
      <c r="B601" s="106" t="s">
        <v>361</v>
      </c>
      <c r="C601" s="107">
        <v>5186439.66</v>
      </c>
      <c r="D601" s="113">
        <v>173</v>
      </c>
      <c r="E601" s="107">
        <v>-226862.44</v>
      </c>
      <c r="F601" s="108">
        <v>0</v>
      </c>
      <c r="G601" s="109">
        <v>4959577.22</v>
      </c>
      <c r="H601" s="110">
        <v>173</v>
      </c>
    </row>
    <row r="602" spans="1:8" s="84" customFormat="1" outlineLevel="2" x14ac:dyDescent="0.2">
      <c r="A602" s="105"/>
      <c r="B602" s="106" t="s">
        <v>362</v>
      </c>
      <c r="C602" s="107">
        <v>5186439.66</v>
      </c>
      <c r="D602" s="113">
        <v>173</v>
      </c>
      <c r="E602" s="107">
        <v>-226862.44</v>
      </c>
      <c r="F602" s="108">
        <v>0</v>
      </c>
      <c r="G602" s="109">
        <v>4959577.22</v>
      </c>
      <c r="H602" s="110">
        <v>173</v>
      </c>
    </row>
    <row r="603" spans="1:8" s="84" customFormat="1" outlineLevel="2" x14ac:dyDescent="0.2">
      <c r="A603" s="105"/>
      <c r="B603" s="106" t="s">
        <v>363</v>
      </c>
      <c r="C603" s="107">
        <v>5186439.66</v>
      </c>
      <c r="D603" s="113">
        <v>173</v>
      </c>
      <c r="E603" s="107">
        <v>-226862.44</v>
      </c>
      <c r="F603" s="108">
        <v>0</v>
      </c>
      <c r="G603" s="109">
        <v>4959577.22</v>
      </c>
      <c r="H603" s="110">
        <v>173</v>
      </c>
    </row>
    <row r="604" spans="1:8" s="84" customFormat="1" outlineLevel="2" x14ac:dyDescent="0.2">
      <c r="A604" s="105"/>
      <c r="B604" s="106" t="s">
        <v>364</v>
      </c>
      <c r="C604" s="107">
        <v>5186439.66</v>
      </c>
      <c r="D604" s="113">
        <v>173</v>
      </c>
      <c r="E604" s="107">
        <v>-226862.44</v>
      </c>
      <c r="F604" s="108">
        <v>0</v>
      </c>
      <c r="G604" s="109">
        <v>4959577.22</v>
      </c>
      <c r="H604" s="110">
        <v>173</v>
      </c>
    </row>
    <row r="605" spans="1:8" s="84" customFormat="1" outlineLevel="2" x14ac:dyDescent="0.2">
      <c r="A605" s="105"/>
      <c r="B605" s="106" t="s">
        <v>365</v>
      </c>
      <c r="C605" s="107">
        <v>5186439.66</v>
      </c>
      <c r="D605" s="113">
        <v>173</v>
      </c>
      <c r="E605" s="107">
        <v>-226862.44</v>
      </c>
      <c r="F605" s="108">
        <v>0</v>
      </c>
      <c r="G605" s="109">
        <v>4959577.22</v>
      </c>
      <c r="H605" s="110">
        <v>173</v>
      </c>
    </row>
    <row r="606" spans="1:8" s="84" customFormat="1" outlineLevel="2" x14ac:dyDescent="0.2">
      <c r="A606" s="105"/>
      <c r="B606" s="106" t="s">
        <v>366</v>
      </c>
      <c r="C606" s="107">
        <v>5336339.6500000004</v>
      </c>
      <c r="D606" s="113">
        <v>178</v>
      </c>
      <c r="E606" s="107">
        <v>-226862.64</v>
      </c>
      <c r="F606" s="108">
        <v>0</v>
      </c>
      <c r="G606" s="109">
        <v>5109477.01</v>
      </c>
      <c r="H606" s="110">
        <v>178</v>
      </c>
    </row>
    <row r="607" spans="1:8" s="84" customFormat="1" x14ac:dyDescent="0.2">
      <c r="A607" s="96" t="s">
        <v>449</v>
      </c>
      <c r="B607" s="96" t="s">
        <v>40</v>
      </c>
      <c r="C607" s="97">
        <v>81041537.239999995</v>
      </c>
      <c r="D607" s="98">
        <v>2449</v>
      </c>
      <c r="E607" s="97">
        <v>-3241661.49</v>
      </c>
      <c r="F607" s="98">
        <v>0</v>
      </c>
      <c r="G607" s="97">
        <v>77799875.75</v>
      </c>
      <c r="H607" s="98">
        <v>2449</v>
      </c>
    </row>
    <row r="608" spans="1:8" s="84" customFormat="1" outlineLevel="1" x14ac:dyDescent="0.2">
      <c r="A608" s="99"/>
      <c r="B608" s="100" t="s">
        <v>454</v>
      </c>
      <c r="C608" s="101">
        <v>81041537.239999995</v>
      </c>
      <c r="D608" s="102">
        <v>2449</v>
      </c>
      <c r="E608" s="101">
        <v>-3241661.49</v>
      </c>
      <c r="F608" s="102">
        <v>0</v>
      </c>
      <c r="G608" s="103">
        <v>77799875.75</v>
      </c>
      <c r="H608" s="104">
        <v>2449</v>
      </c>
    </row>
    <row r="609" spans="1:8" s="84" customFormat="1" outlineLevel="2" x14ac:dyDescent="0.2">
      <c r="A609" s="105"/>
      <c r="B609" s="106" t="s">
        <v>355</v>
      </c>
      <c r="C609" s="107">
        <v>6199417.5800000001</v>
      </c>
      <c r="D609" s="113">
        <v>216</v>
      </c>
      <c r="E609" s="107">
        <v>0</v>
      </c>
      <c r="F609" s="108">
        <v>0</v>
      </c>
      <c r="G609" s="109">
        <v>6199417.5800000001</v>
      </c>
      <c r="H609" s="110">
        <v>216</v>
      </c>
    </row>
    <row r="610" spans="1:8" s="84" customFormat="1" outlineLevel="2" x14ac:dyDescent="0.2">
      <c r="A610" s="105"/>
      <c r="B610" s="106" t="s">
        <v>356</v>
      </c>
      <c r="C610" s="107">
        <v>7335072.0599999996</v>
      </c>
      <c r="D610" s="113">
        <v>193</v>
      </c>
      <c r="E610" s="107">
        <v>-294696.48</v>
      </c>
      <c r="F610" s="108">
        <v>0</v>
      </c>
      <c r="G610" s="109">
        <v>7040375.5800000001</v>
      </c>
      <c r="H610" s="110">
        <v>193</v>
      </c>
    </row>
    <row r="611" spans="1:8" s="84" customFormat="1" outlineLevel="2" x14ac:dyDescent="0.2">
      <c r="A611" s="105"/>
      <c r="B611" s="106" t="s">
        <v>357</v>
      </c>
      <c r="C611" s="107">
        <v>6750704.7599999998</v>
      </c>
      <c r="D611" s="113">
        <v>204</v>
      </c>
      <c r="E611" s="107">
        <v>-294696.48</v>
      </c>
      <c r="F611" s="108">
        <v>0</v>
      </c>
      <c r="G611" s="109">
        <v>6456008.2800000003</v>
      </c>
      <c r="H611" s="110">
        <v>204</v>
      </c>
    </row>
    <row r="612" spans="1:8" s="84" customFormat="1" outlineLevel="2" x14ac:dyDescent="0.2">
      <c r="A612" s="105"/>
      <c r="B612" s="106" t="s">
        <v>358</v>
      </c>
      <c r="C612" s="107">
        <v>6750704.7599999998</v>
      </c>
      <c r="D612" s="113">
        <v>204</v>
      </c>
      <c r="E612" s="107">
        <v>-294696.48</v>
      </c>
      <c r="F612" s="108">
        <v>0</v>
      </c>
      <c r="G612" s="109">
        <v>6456008.2800000003</v>
      </c>
      <c r="H612" s="110">
        <v>204</v>
      </c>
    </row>
    <row r="613" spans="1:8" s="84" customFormat="1" outlineLevel="2" x14ac:dyDescent="0.2">
      <c r="A613" s="105"/>
      <c r="B613" s="106" t="s">
        <v>359</v>
      </c>
      <c r="C613" s="107">
        <v>6750704.7599999998</v>
      </c>
      <c r="D613" s="113">
        <v>204</v>
      </c>
      <c r="E613" s="107">
        <v>-294696.48</v>
      </c>
      <c r="F613" s="108">
        <v>0</v>
      </c>
      <c r="G613" s="109">
        <v>6456008.2800000003</v>
      </c>
      <c r="H613" s="110">
        <v>204</v>
      </c>
    </row>
    <row r="614" spans="1:8" s="84" customFormat="1" outlineLevel="2" x14ac:dyDescent="0.2">
      <c r="A614" s="105"/>
      <c r="B614" s="106" t="s">
        <v>360</v>
      </c>
      <c r="C614" s="107">
        <v>6750704.7599999998</v>
      </c>
      <c r="D614" s="113">
        <v>204</v>
      </c>
      <c r="E614" s="107">
        <v>-294696.48</v>
      </c>
      <c r="F614" s="108">
        <v>0</v>
      </c>
      <c r="G614" s="109">
        <v>6456008.2800000003</v>
      </c>
      <c r="H614" s="110">
        <v>204</v>
      </c>
    </row>
    <row r="615" spans="1:8" s="84" customFormat="1" outlineLevel="2" x14ac:dyDescent="0.2">
      <c r="A615" s="105"/>
      <c r="B615" s="106" t="s">
        <v>361</v>
      </c>
      <c r="C615" s="107">
        <v>6750704.7599999998</v>
      </c>
      <c r="D615" s="113">
        <v>204</v>
      </c>
      <c r="E615" s="107">
        <v>-294696.48</v>
      </c>
      <c r="F615" s="108">
        <v>0</v>
      </c>
      <c r="G615" s="109">
        <v>6456008.2800000003</v>
      </c>
      <c r="H615" s="110">
        <v>204</v>
      </c>
    </row>
    <row r="616" spans="1:8" s="84" customFormat="1" outlineLevel="2" x14ac:dyDescent="0.2">
      <c r="A616" s="105"/>
      <c r="B616" s="106" t="s">
        <v>362</v>
      </c>
      <c r="C616" s="107">
        <v>6750704.7599999998</v>
      </c>
      <c r="D616" s="113">
        <v>204</v>
      </c>
      <c r="E616" s="107">
        <v>-294696.48</v>
      </c>
      <c r="F616" s="108">
        <v>0</v>
      </c>
      <c r="G616" s="109">
        <v>6456008.2800000003</v>
      </c>
      <c r="H616" s="110">
        <v>204</v>
      </c>
    </row>
    <row r="617" spans="1:8" s="84" customFormat="1" outlineLevel="2" x14ac:dyDescent="0.2">
      <c r="A617" s="105"/>
      <c r="B617" s="106" t="s">
        <v>363</v>
      </c>
      <c r="C617" s="107">
        <v>6750704.7599999998</v>
      </c>
      <c r="D617" s="113">
        <v>204</v>
      </c>
      <c r="E617" s="107">
        <v>-294696.48</v>
      </c>
      <c r="F617" s="108">
        <v>0</v>
      </c>
      <c r="G617" s="109">
        <v>6456008.2800000003</v>
      </c>
      <c r="H617" s="110">
        <v>204</v>
      </c>
    </row>
    <row r="618" spans="1:8" s="84" customFormat="1" outlineLevel="2" x14ac:dyDescent="0.2">
      <c r="A618" s="105"/>
      <c r="B618" s="106" t="s">
        <v>364</v>
      </c>
      <c r="C618" s="107">
        <v>6750704.7599999998</v>
      </c>
      <c r="D618" s="113">
        <v>204</v>
      </c>
      <c r="E618" s="107">
        <v>-294696.48</v>
      </c>
      <c r="F618" s="108">
        <v>0</v>
      </c>
      <c r="G618" s="109">
        <v>6456008.2800000003</v>
      </c>
      <c r="H618" s="110">
        <v>204</v>
      </c>
    </row>
    <row r="619" spans="1:8" s="84" customFormat="1" outlineLevel="2" x14ac:dyDescent="0.2">
      <c r="A619" s="105"/>
      <c r="B619" s="106" t="s">
        <v>365</v>
      </c>
      <c r="C619" s="107">
        <v>6750704.7599999998</v>
      </c>
      <c r="D619" s="113">
        <v>204</v>
      </c>
      <c r="E619" s="107">
        <v>-294696.48</v>
      </c>
      <c r="F619" s="108">
        <v>0</v>
      </c>
      <c r="G619" s="109">
        <v>6456008.2800000003</v>
      </c>
      <c r="H619" s="110">
        <v>204</v>
      </c>
    </row>
    <row r="620" spans="1:8" s="84" customFormat="1" outlineLevel="2" x14ac:dyDescent="0.2">
      <c r="A620" s="105"/>
      <c r="B620" s="106" t="s">
        <v>366</v>
      </c>
      <c r="C620" s="107">
        <v>6750704.7599999998</v>
      </c>
      <c r="D620" s="113">
        <v>204</v>
      </c>
      <c r="E620" s="107">
        <v>-294696.69</v>
      </c>
      <c r="F620" s="108">
        <v>0</v>
      </c>
      <c r="G620" s="109">
        <v>6456008.0700000003</v>
      </c>
      <c r="H620" s="110">
        <v>204</v>
      </c>
    </row>
    <row r="621" spans="1:8" s="84" customFormat="1" ht="25.5" x14ac:dyDescent="0.2">
      <c r="A621" s="96" t="s">
        <v>450</v>
      </c>
      <c r="B621" s="96" t="s">
        <v>42</v>
      </c>
      <c r="C621" s="97">
        <v>131051782.83</v>
      </c>
      <c r="D621" s="98">
        <v>3743</v>
      </c>
      <c r="E621" s="97">
        <v>-5242071.3099999996</v>
      </c>
      <c r="F621" s="98">
        <v>0</v>
      </c>
      <c r="G621" s="97">
        <v>125809711.52</v>
      </c>
      <c r="H621" s="98">
        <v>3743</v>
      </c>
    </row>
    <row r="622" spans="1:8" s="84" customFormat="1" outlineLevel="1" x14ac:dyDescent="0.2">
      <c r="A622" s="99"/>
      <c r="B622" s="100" t="s">
        <v>454</v>
      </c>
      <c r="C622" s="101">
        <v>131051782.83</v>
      </c>
      <c r="D622" s="102">
        <v>3743</v>
      </c>
      <c r="E622" s="101">
        <v>-5242071.3099999996</v>
      </c>
      <c r="F622" s="102">
        <v>0</v>
      </c>
      <c r="G622" s="103">
        <v>125809711.52</v>
      </c>
      <c r="H622" s="104">
        <v>3743</v>
      </c>
    </row>
    <row r="623" spans="1:8" s="84" customFormat="1" outlineLevel="2" x14ac:dyDescent="0.2">
      <c r="A623" s="105"/>
      <c r="B623" s="106" t="s">
        <v>355</v>
      </c>
      <c r="C623" s="107">
        <v>10888887.5</v>
      </c>
      <c r="D623" s="113">
        <v>311</v>
      </c>
      <c r="E623" s="107">
        <v>0</v>
      </c>
      <c r="F623" s="108">
        <v>0</v>
      </c>
      <c r="G623" s="109">
        <v>10888887.5</v>
      </c>
      <c r="H623" s="110">
        <v>311</v>
      </c>
    </row>
    <row r="624" spans="1:8" s="84" customFormat="1" outlineLevel="2" x14ac:dyDescent="0.2">
      <c r="A624" s="105"/>
      <c r="B624" s="106" t="s">
        <v>356</v>
      </c>
      <c r="C624" s="107">
        <v>10888887.5</v>
      </c>
      <c r="D624" s="113">
        <v>311</v>
      </c>
      <c r="E624" s="107">
        <v>-476551.92</v>
      </c>
      <c r="F624" s="108">
        <v>0</v>
      </c>
      <c r="G624" s="109">
        <v>10412335.58</v>
      </c>
      <c r="H624" s="110">
        <v>311</v>
      </c>
    </row>
    <row r="625" spans="1:8" s="84" customFormat="1" outlineLevel="2" x14ac:dyDescent="0.2">
      <c r="A625" s="105"/>
      <c r="B625" s="106" t="s">
        <v>357</v>
      </c>
      <c r="C625" s="107">
        <v>10888887.5</v>
      </c>
      <c r="D625" s="113">
        <v>311</v>
      </c>
      <c r="E625" s="107">
        <v>-476551.92</v>
      </c>
      <c r="F625" s="108">
        <v>0</v>
      </c>
      <c r="G625" s="109">
        <v>10412335.58</v>
      </c>
      <c r="H625" s="110">
        <v>311</v>
      </c>
    </row>
    <row r="626" spans="1:8" s="84" customFormat="1" outlineLevel="2" x14ac:dyDescent="0.2">
      <c r="A626" s="105"/>
      <c r="B626" s="106" t="s">
        <v>358</v>
      </c>
      <c r="C626" s="107">
        <v>10888887.5</v>
      </c>
      <c r="D626" s="113">
        <v>311</v>
      </c>
      <c r="E626" s="107">
        <v>-476551.92</v>
      </c>
      <c r="F626" s="108">
        <v>0</v>
      </c>
      <c r="G626" s="109">
        <v>10412335.58</v>
      </c>
      <c r="H626" s="110">
        <v>311</v>
      </c>
    </row>
    <row r="627" spans="1:8" s="84" customFormat="1" outlineLevel="2" x14ac:dyDescent="0.2">
      <c r="A627" s="105"/>
      <c r="B627" s="106" t="s">
        <v>359</v>
      </c>
      <c r="C627" s="107">
        <v>10888887.5</v>
      </c>
      <c r="D627" s="113">
        <v>311</v>
      </c>
      <c r="E627" s="107">
        <v>-476551.92</v>
      </c>
      <c r="F627" s="108">
        <v>0</v>
      </c>
      <c r="G627" s="109">
        <v>10412335.58</v>
      </c>
      <c r="H627" s="110">
        <v>311</v>
      </c>
    </row>
    <row r="628" spans="1:8" s="84" customFormat="1" outlineLevel="2" x14ac:dyDescent="0.2">
      <c r="A628" s="105"/>
      <c r="B628" s="106" t="s">
        <v>360</v>
      </c>
      <c r="C628" s="107">
        <v>10888887.5</v>
      </c>
      <c r="D628" s="113">
        <v>311</v>
      </c>
      <c r="E628" s="107">
        <v>-476551.92</v>
      </c>
      <c r="F628" s="108">
        <v>0</v>
      </c>
      <c r="G628" s="109">
        <v>10412335.58</v>
      </c>
      <c r="H628" s="110">
        <v>311</v>
      </c>
    </row>
    <row r="629" spans="1:8" s="84" customFormat="1" outlineLevel="2" x14ac:dyDescent="0.2">
      <c r="A629" s="105"/>
      <c r="B629" s="106" t="s">
        <v>361</v>
      </c>
      <c r="C629" s="107">
        <v>10888887.5</v>
      </c>
      <c r="D629" s="113">
        <v>311</v>
      </c>
      <c r="E629" s="107">
        <v>-476551.92</v>
      </c>
      <c r="F629" s="108">
        <v>0</v>
      </c>
      <c r="G629" s="109">
        <v>10412335.58</v>
      </c>
      <c r="H629" s="110">
        <v>311</v>
      </c>
    </row>
    <row r="630" spans="1:8" s="84" customFormat="1" outlineLevel="2" x14ac:dyDescent="0.2">
      <c r="A630" s="105"/>
      <c r="B630" s="106" t="s">
        <v>362</v>
      </c>
      <c r="C630" s="107">
        <v>10888887.5</v>
      </c>
      <c r="D630" s="113">
        <v>311</v>
      </c>
      <c r="E630" s="107">
        <v>-476551.92</v>
      </c>
      <c r="F630" s="108">
        <v>0</v>
      </c>
      <c r="G630" s="109">
        <v>10412335.58</v>
      </c>
      <c r="H630" s="110">
        <v>311</v>
      </c>
    </row>
    <row r="631" spans="1:8" s="84" customFormat="1" outlineLevel="2" x14ac:dyDescent="0.2">
      <c r="A631" s="105"/>
      <c r="B631" s="106" t="s">
        <v>363</v>
      </c>
      <c r="C631" s="107">
        <v>10888887.5</v>
      </c>
      <c r="D631" s="113">
        <v>311</v>
      </c>
      <c r="E631" s="107">
        <v>-476551.92</v>
      </c>
      <c r="F631" s="108">
        <v>0</v>
      </c>
      <c r="G631" s="109">
        <v>10412335.58</v>
      </c>
      <c r="H631" s="110">
        <v>311</v>
      </c>
    </row>
    <row r="632" spans="1:8" s="84" customFormat="1" outlineLevel="2" x14ac:dyDescent="0.2">
      <c r="A632" s="105"/>
      <c r="B632" s="106" t="s">
        <v>364</v>
      </c>
      <c r="C632" s="107">
        <v>10888887.5</v>
      </c>
      <c r="D632" s="113">
        <v>311</v>
      </c>
      <c r="E632" s="107">
        <v>-476551.92</v>
      </c>
      <c r="F632" s="108">
        <v>0</v>
      </c>
      <c r="G632" s="109">
        <v>10412335.58</v>
      </c>
      <c r="H632" s="110">
        <v>311</v>
      </c>
    </row>
    <row r="633" spans="1:8" s="84" customFormat="1" outlineLevel="2" x14ac:dyDescent="0.2">
      <c r="A633" s="105"/>
      <c r="B633" s="106" t="s">
        <v>365</v>
      </c>
      <c r="C633" s="107">
        <v>10888887.5</v>
      </c>
      <c r="D633" s="113">
        <v>311</v>
      </c>
      <c r="E633" s="107">
        <v>-476551.92</v>
      </c>
      <c r="F633" s="108">
        <v>0</v>
      </c>
      <c r="G633" s="109">
        <v>10412335.58</v>
      </c>
      <c r="H633" s="110">
        <v>311</v>
      </c>
    </row>
    <row r="634" spans="1:8" s="84" customFormat="1" outlineLevel="2" x14ac:dyDescent="0.2">
      <c r="A634" s="105"/>
      <c r="B634" s="106" t="s">
        <v>366</v>
      </c>
      <c r="C634" s="107">
        <v>11274020.33</v>
      </c>
      <c r="D634" s="113">
        <v>322</v>
      </c>
      <c r="E634" s="107">
        <v>-476552.11</v>
      </c>
      <c r="F634" s="108">
        <v>0</v>
      </c>
      <c r="G634" s="109">
        <v>10797468.220000001</v>
      </c>
      <c r="H634" s="110">
        <v>322</v>
      </c>
    </row>
    <row r="635" spans="1:8" s="84" customFormat="1" x14ac:dyDescent="0.2">
      <c r="A635" s="231" t="s">
        <v>351</v>
      </c>
      <c r="B635" s="231"/>
      <c r="C635" s="97">
        <v>12302277737.809999</v>
      </c>
      <c r="D635" s="98">
        <v>279954</v>
      </c>
      <c r="E635" s="97">
        <v>-492091109.52999997</v>
      </c>
      <c r="F635" s="98">
        <v>0</v>
      </c>
      <c r="G635" s="97">
        <v>11810186628.280001</v>
      </c>
      <c r="H635" s="98">
        <v>279954</v>
      </c>
    </row>
    <row r="636" spans="1:8" s="84" customFormat="1" outlineLevel="2" x14ac:dyDescent="0.2">
      <c r="A636" s="232" t="s">
        <v>345</v>
      </c>
      <c r="B636" s="233"/>
      <c r="C636" s="114">
        <v>472885166.16000003</v>
      </c>
      <c r="D636" s="115">
        <v>11115</v>
      </c>
      <c r="E636" s="114">
        <v>269083397.37</v>
      </c>
      <c r="F636" s="116">
        <v>-955</v>
      </c>
      <c r="G636" s="114">
        <f>C636+E636</f>
        <v>741968563.52999997</v>
      </c>
      <c r="H636" s="116">
        <f>D636+F636</f>
        <v>10160</v>
      </c>
    </row>
    <row r="637" spans="1:8" x14ac:dyDescent="0.2">
      <c r="A637" s="87" t="s">
        <v>456</v>
      </c>
      <c r="C637" s="88">
        <f>C636+C635</f>
        <v>12775162903.969999</v>
      </c>
      <c r="D637" s="89">
        <f>D636+D635</f>
        <v>291069</v>
      </c>
      <c r="E637" s="88">
        <f t="shared" ref="E637:H637" si="0">E636+E635</f>
        <v>-223007712.15999997</v>
      </c>
      <c r="F637" s="89">
        <f t="shared" si="0"/>
        <v>-955</v>
      </c>
      <c r="G637" s="88">
        <f t="shared" si="0"/>
        <v>12552155191.810001</v>
      </c>
      <c r="H637" s="89">
        <f t="shared" si="0"/>
        <v>290114</v>
      </c>
    </row>
  </sheetData>
  <mergeCells count="9">
    <mergeCell ref="A635:B635"/>
    <mergeCell ref="A636:B636"/>
    <mergeCell ref="E3:F3"/>
    <mergeCell ref="G3:H3"/>
    <mergeCell ref="F1:H1"/>
    <mergeCell ref="A2:H2"/>
    <mergeCell ref="A3:A4"/>
    <mergeCell ref="B3:B4"/>
    <mergeCell ref="C3:D3"/>
  </mergeCells>
  <pageMargins left="0.7" right="0.7" top="0.75" bottom="0.75" header="0.3" footer="0.3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="170" zoomScaleNormal="100" zoomScaleSheetLayoutView="170" workbookViewId="0">
      <selection activeCell="F15" sqref="F15"/>
    </sheetView>
  </sheetViews>
  <sheetFormatPr defaultColWidth="10.5" defaultRowHeight="11.25" x14ac:dyDescent="0.2"/>
  <cols>
    <col min="1" max="1" width="17.5" style="65" customWidth="1"/>
    <col min="2" max="2" width="28" style="65" customWidth="1"/>
    <col min="3" max="3" width="15.6640625" style="65" customWidth="1"/>
    <col min="4" max="4" width="12.1640625" style="65" customWidth="1"/>
    <col min="5" max="5" width="14.1640625" style="126" customWidth="1"/>
    <col min="6" max="6" width="11.6640625" style="65" customWidth="1"/>
    <col min="7" max="7" width="14.1640625" style="126" customWidth="1"/>
    <col min="8" max="8" width="13.33203125" style="65" customWidth="1"/>
    <col min="9" max="16384" width="10.5" style="66"/>
  </cols>
  <sheetData>
    <row r="1" spans="1:9" s="82" customFormat="1" ht="40.5" customHeight="1" x14ac:dyDescent="0.3">
      <c r="A1" s="80"/>
      <c r="B1" s="80"/>
      <c r="C1" s="80"/>
      <c r="D1" s="80"/>
      <c r="E1" s="80"/>
      <c r="F1" s="218" t="s">
        <v>409</v>
      </c>
      <c r="G1" s="218"/>
      <c r="H1" s="218"/>
      <c r="I1" s="81"/>
    </row>
    <row r="2" spans="1:9" s="82" customFormat="1" ht="57" customHeight="1" x14ac:dyDescent="0.3">
      <c r="A2" s="247" t="s">
        <v>408</v>
      </c>
      <c r="B2" s="247"/>
      <c r="C2" s="247"/>
      <c r="D2" s="247"/>
      <c r="E2" s="247"/>
      <c r="F2" s="247"/>
      <c r="G2" s="247"/>
      <c r="H2" s="247"/>
      <c r="I2" s="80"/>
    </row>
    <row r="3" spans="1:9" s="131" customFormat="1" ht="42" customHeight="1" x14ac:dyDescent="0.2">
      <c r="A3" s="248" t="s">
        <v>401</v>
      </c>
      <c r="B3" s="250" t="s">
        <v>402</v>
      </c>
      <c r="C3" s="252" t="s">
        <v>407</v>
      </c>
      <c r="D3" s="253"/>
      <c r="E3" s="254" t="s">
        <v>403</v>
      </c>
      <c r="F3" s="255"/>
      <c r="G3" s="256" t="s">
        <v>404</v>
      </c>
      <c r="H3" s="256"/>
      <c r="I3" s="130"/>
    </row>
    <row r="4" spans="1:9" s="131" customFormat="1" ht="24" customHeight="1" x14ac:dyDescent="0.2">
      <c r="A4" s="249"/>
      <c r="B4" s="251"/>
      <c r="C4" s="132" t="s">
        <v>405</v>
      </c>
      <c r="D4" s="133" t="s">
        <v>406</v>
      </c>
      <c r="E4" s="132" t="s">
        <v>405</v>
      </c>
      <c r="F4" s="133" t="s">
        <v>406</v>
      </c>
      <c r="G4" s="132" t="s">
        <v>405</v>
      </c>
      <c r="H4" s="133" t="s">
        <v>406</v>
      </c>
      <c r="I4" s="130"/>
    </row>
    <row r="5" spans="1:9" x14ac:dyDescent="0.2">
      <c r="A5" s="165" t="s">
        <v>379</v>
      </c>
      <c r="B5" s="165" t="s">
        <v>3</v>
      </c>
      <c r="C5" s="138">
        <v>11832536.26</v>
      </c>
      <c r="D5" s="139">
        <v>4301</v>
      </c>
      <c r="E5" s="138">
        <v>-2200888</v>
      </c>
      <c r="F5" s="139">
        <v>-800</v>
      </c>
      <c r="G5" s="138">
        <v>9631648.2599999998</v>
      </c>
      <c r="H5" s="139">
        <v>3501</v>
      </c>
    </row>
    <row r="6" spans="1:9" x14ac:dyDescent="0.2">
      <c r="A6" s="165" t="s">
        <v>380</v>
      </c>
      <c r="B6" s="165" t="s">
        <v>381</v>
      </c>
      <c r="C6" s="138">
        <v>21106741.18</v>
      </c>
      <c r="D6" s="139">
        <v>7036</v>
      </c>
      <c r="E6" s="138">
        <v>2200888</v>
      </c>
      <c r="F6" s="139">
        <v>800</v>
      </c>
      <c r="G6" s="138">
        <v>23307629.18</v>
      </c>
      <c r="H6" s="139">
        <v>7836</v>
      </c>
    </row>
    <row r="7" spans="1:9" x14ac:dyDescent="0.2">
      <c r="A7" s="246" t="s">
        <v>351</v>
      </c>
      <c r="B7" s="246"/>
      <c r="C7" s="138">
        <v>32939277.440000001</v>
      </c>
      <c r="D7" s="139">
        <v>11337</v>
      </c>
      <c r="E7" s="138">
        <v>0</v>
      </c>
      <c r="F7" s="139">
        <v>0</v>
      </c>
      <c r="G7" s="138">
        <v>32939277.440000001</v>
      </c>
      <c r="H7" s="139">
        <v>11337</v>
      </c>
    </row>
  </sheetData>
  <mergeCells count="8">
    <mergeCell ref="A7:B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11</vt:i4>
      </vt:variant>
    </vt:vector>
  </HeadingPairs>
  <TitlesOfParts>
    <vt:vector size="26" baseType="lpstr">
      <vt:lpstr>прил 6 ВМП</vt:lpstr>
      <vt:lpstr>прил 5.7 КС МЕР ЦНС 2</vt:lpstr>
      <vt:lpstr>прил 5.6 КС МЕР ПМЭС</vt:lpstr>
      <vt:lpstr>прил 5.5 КС МЕР прочее</vt:lpstr>
      <vt:lpstr>прил 5.4 КС ОДА 2</vt:lpstr>
      <vt:lpstr>прил 5.3 КС ЭПТС</vt:lpstr>
      <vt:lpstr>прил 5.2 КС офт</vt:lpstr>
      <vt:lpstr>прил 5.1 КС</vt:lpstr>
      <vt:lpstr>прил 4.2 ДИ МРТ</vt:lpstr>
      <vt:lpstr>прил 4.1 ДИ КТ</vt:lpstr>
      <vt:lpstr>прил 3 АПП ЗПТ</vt:lpstr>
      <vt:lpstr>прил 2.3 АПП гин</vt:lpstr>
      <vt:lpstr>прил 2.2 АПП стомат</vt:lpstr>
      <vt:lpstr>прил 2.1 АПП тер</vt:lpstr>
      <vt:lpstr>прил 1 Профили</vt:lpstr>
      <vt:lpstr>'прил 1 Профили'!Область_печати</vt:lpstr>
      <vt:lpstr>'прил 4.1 ДИ КТ'!Область_печати</vt:lpstr>
      <vt:lpstr>'прил 4.2 ДИ МРТ'!Область_печати</vt:lpstr>
      <vt:lpstr>'прил 5.1 КС'!Область_печати</vt:lpstr>
      <vt:lpstr>'прил 5.2 КС офт'!Область_печати</vt:lpstr>
      <vt:lpstr>'прил 5.3 КС ЭПТС'!Область_печати</vt:lpstr>
      <vt:lpstr>'прил 5.4 КС ОДА 2'!Область_печати</vt:lpstr>
      <vt:lpstr>'прил 5.5 КС МЕР прочее'!Область_печати</vt:lpstr>
      <vt:lpstr>'прил 5.6 КС МЕР ПМЭС'!Область_печати</vt:lpstr>
      <vt:lpstr>'прил 5.7 КС МЕР ЦНС 2'!Область_печати</vt:lpstr>
      <vt:lpstr>'прил 6 ВМП'!Область_печати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2025-03-03T10:38:37Z</cp:lastPrinted>
  <dcterms:modified xsi:type="dcterms:W3CDTF">2025-11-26T09:50:25Z</dcterms:modified>
</cp:coreProperties>
</file>